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2075" windowHeight="1195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 i="3" l="1"/>
  <c r="O3" i="3"/>
  <c r="H173" i="3" s="1"/>
  <c r="H162" i="3"/>
  <c r="H278" i="3"/>
  <c r="L32" i="37"/>
  <c r="K32" i="37"/>
  <c r="B2" i="37"/>
  <c r="B3" i="37"/>
  <c r="B4" i="37"/>
  <c r="B5" i="37"/>
  <c r="C5" i="37"/>
  <c r="H5" i="37" s="1"/>
  <c r="D5" i="37"/>
  <c r="B6" i="37"/>
  <c r="C6" i="37"/>
  <c r="D6" i="37"/>
  <c r="B7" i="37"/>
  <c r="C7" i="37"/>
  <c r="D7" i="37"/>
  <c r="B8" i="37"/>
  <c r="G8" i="37" s="1"/>
  <c r="C8" i="37"/>
  <c r="D8" i="37"/>
  <c r="B9" i="37"/>
  <c r="C9" i="37"/>
  <c r="D9" i="37"/>
  <c r="B10" i="37"/>
  <c r="C10" i="37"/>
  <c r="D10" i="37"/>
  <c r="B11" i="37"/>
  <c r="C11" i="37"/>
  <c r="D11" i="37"/>
  <c r="B12" i="37"/>
  <c r="G12" i="37" s="1"/>
  <c r="C12" i="37"/>
  <c r="D12" i="37"/>
  <c r="B13" i="37"/>
  <c r="B14" i="37"/>
  <c r="G14" i="37" s="1"/>
  <c r="C14" i="37"/>
  <c r="D14" i="37"/>
  <c r="B15" i="37"/>
  <c r="C15" i="37"/>
  <c r="D15" i="37"/>
  <c r="B16" i="37"/>
  <c r="C16" i="37"/>
  <c r="D16" i="37"/>
  <c r="B17" i="37"/>
  <c r="C17" i="37"/>
  <c r="D17" i="37"/>
  <c r="B18" i="37"/>
  <c r="G18" i="37" s="1"/>
  <c r="C18" i="37"/>
  <c r="D18" i="37"/>
  <c r="B19" i="37"/>
  <c r="B20" i="37"/>
  <c r="G20" i="37" s="1"/>
  <c r="C20" i="37"/>
  <c r="D20" i="37"/>
  <c r="B21" i="37"/>
  <c r="G21" i="37" s="1"/>
  <c r="C21" i="37"/>
  <c r="D21" i="37"/>
  <c r="B22" i="37"/>
  <c r="G22" i="37" s="1"/>
  <c r="C22" i="37"/>
  <c r="D22" i="37"/>
  <c r="B23" i="37"/>
  <c r="C23" i="37"/>
  <c r="D23" i="37"/>
  <c r="B24" i="37"/>
  <c r="G24" i="37" s="1"/>
  <c r="C24" i="37"/>
  <c r="D24" i="37"/>
  <c r="B25" i="37"/>
  <c r="B26" i="37"/>
  <c r="C26" i="37"/>
  <c r="D26" i="37"/>
  <c r="B27" i="37"/>
  <c r="C27" i="37"/>
  <c r="D27" i="37"/>
  <c r="B28" i="37"/>
  <c r="C28" i="37"/>
  <c r="D28" i="37"/>
  <c r="B29" i="37"/>
  <c r="C29" i="37"/>
  <c r="D29" i="37"/>
  <c r="B30" i="37"/>
  <c r="C30" i="37"/>
  <c r="D30" i="37"/>
  <c r="B31" i="37"/>
  <c r="G31" i="37" s="1"/>
  <c r="C31" i="37"/>
  <c r="D31" i="37"/>
  <c r="B32" i="37"/>
  <c r="C32" i="37"/>
  <c r="D32" i="37"/>
  <c r="B33" i="37"/>
  <c r="B34" i="37"/>
  <c r="C34" i="37"/>
  <c r="D34" i="37"/>
  <c r="B35" i="37"/>
  <c r="C35" i="37"/>
  <c r="D35" i="37"/>
  <c r="B36" i="37"/>
  <c r="B37" i="37"/>
  <c r="G37" i="37" s="1"/>
  <c r="C37" i="37"/>
  <c r="D37" i="37"/>
  <c r="B38" i="37"/>
  <c r="C38" i="37"/>
  <c r="D38" i="37"/>
  <c r="B39" i="37"/>
  <c r="C39" i="37"/>
  <c r="D39" i="37"/>
  <c r="B40" i="37"/>
  <c r="B41" i="37"/>
  <c r="B42" i="37"/>
  <c r="C42" i="37"/>
  <c r="D42" i="37"/>
  <c r="B43" i="37"/>
  <c r="C43" i="37"/>
  <c r="D43" i="37"/>
  <c r="B44" i="37"/>
  <c r="C44" i="37"/>
  <c r="D44" i="37"/>
  <c r="B45" i="37"/>
  <c r="G45" i="37" s="1"/>
  <c r="C45" i="37"/>
  <c r="D45" i="37"/>
  <c r="B46" i="37"/>
  <c r="B47" i="37"/>
  <c r="B48" i="37"/>
  <c r="C48" i="37"/>
  <c r="D48" i="37"/>
  <c r="B49" i="37"/>
  <c r="G49" i="37" s="1"/>
  <c r="C49" i="37"/>
  <c r="D49" i="37"/>
  <c r="B50" i="37"/>
  <c r="B51" i="37"/>
  <c r="G51" i="37" s="1"/>
  <c r="C51" i="37"/>
  <c r="D51" i="37"/>
  <c r="B52" i="37"/>
  <c r="G52" i="37" s="1"/>
  <c r="C52" i="37"/>
  <c r="D52" i="37"/>
  <c r="B53" i="37"/>
  <c r="G53" i="37" s="1"/>
  <c r="C53" i="37"/>
  <c r="D53" i="37"/>
  <c r="B54" i="37"/>
  <c r="G54" i="37" s="1"/>
  <c r="C54" i="37"/>
  <c r="D54" i="37"/>
  <c r="B55" i="37"/>
  <c r="B56" i="37"/>
  <c r="C56" i="37"/>
  <c r="D56" i="37"/>
  <c r="B57" i="37"/>
  <c r="C57" i="37"/>
  <c r="D57" i="37"/>
  <c r="B58" i="37"/>
  <c r="B59" i="37"/>
  <c r="G59" i="37" s="1"/>
  <c r="C59" i="37"/>
  <c r="D59" i="37"/>
  <c r="B60" i="37"/>
  <c r="C60" i="37"/>
  <c r="D60" i="37"/>
  <c r="B61" i="37"/>
  <c r="B62" i="37"/>
  <c r="C62" i="37"/>
  <c r="D62" i="37"/>
  <c r="B63" i="37"/>
  <c r="G63" i="37" s="1"/>
  <c r="C63" i="37"/>
  <c r="D63" i="37"/>
  <c r="B64" i="37"/>
  <c r="B65" i="37"/>
  <c r="G65" i="37" s="1"/>
  <c r="C65" i="37"/>
  <c r="D65" i="37"/>
  <c r="B66" i="37"/>
  <c r="G66" i="37" s="1"/>
  <c r="C66" i="37"/>
  <c r="D66" i="37"/>
  <c r="B67" i="37"/>
  <c r="B68" i="37"/>
  <c r="C68" i="37"/>
  <c r="D68" i="37"/>
  <c r="B69" i="37"/>
  <c r="G69" i="37" s="1"/>
  <c r="C69" i="37"/>
  <c r="D69" i="37"/>
  <c r="B70" i="37"/>
  <c r="B71" i="37"/>
  <c r="G71" i="37" s="1"/>
  <c r="C71" i="37"/>
  <c r="D71" i="37"/>
  <c r="B72" i="37"/>
  <c r="G72" i="37" s="1"/>
  <c r="C72" i="37"/>
  <c r="D72" i="37"/>
  <c r="B73" i="37"/>
  <c r="G73" i="37" s="1"/>
  <c r="C73" i="37"/>
  <c r="D73" i="37"/>
  <c r="B74" i="37"/>
  <c r="G74" i="37" s="1"/>
  <c r="C74" i="37"/>
  <c r="D74" i="37"/>
  <c r="B75" i="37"/>
  <c r="B76" i="37"/>
  <c r="B77" i="37"/>
  <c r="C77" i="37"/>
  <c r="D77" i="37"/>
  <c r="B78" i="37"/>
  <c r="C78" i="37"/>
  <c r="D78" i="37"/>
  <c r="B79" i="37"/>
  <c r="C79" i="37"/>
  <c r="D79" i="37"/>
  <c r="B80" i="37"/>
  <c r="C80" i="37"/>
  <c r="D80" i="37"/>
  <c r="B81" i="37"/>
  <c r="C81" i="37"/>
  <c r="D81" i="37"/>
  <c r="B82" i="37"/>
  <c r="C82" i="37"/>
  <c r="G82" i="37" s="1"/>
  <c r="D82" i="37"/>
  <c r="B83" i="37"/>
  <c r="C83" i="37"/>
  <c r="D83" i="37"/>
  <c r="B84" i="37"/>
  <c r="B85" i="37"/>
  <c r="C85" i="37"/>
  <c r="D85" i="37"/>
  <c r="B86" i="37"/>
  <c r="C86" i="37"/>
  <c r="D86" i="37"/>
  <c r="B87" i="37"/>
  <c r="C87" i="37"/>
  <c r="D87" i="37"/>
  <c r="B88" i="37"/>
  <c r="G88" i="37" s="1"/>
  <c r="C88" i="37"/>
  <c r="D88" i="37"/>
  <c r="B89" i="37"/>
  <c r="C89" i="37"/>
  <c r="D89" i="37"/>
  <c r="B90" i="37"/>
  <c r="C90" i="37"/>
  <c r="D90" i="37"/>
  <c r="B91" i="37"/>
  <c r="B92" i="37"/>
  <c r="C92" i="37"/>
  <c r="D92" i="37"/>
  <c r="B93" i="37"/>
  <c r="C93" i="37"/>
  <c r="D93" i="37"/>
  <c r="B94" i="37"/>
  <c r="C94" i="37"/>
  <c r="G94" i="37" s="1"/>
  <c r="D94" i="37"/>
  <c r="B95" i="37"/>
  <c r="C95" i="37"/>
  <c r="D95" i="37"/>
  <c r="B96" i="37"/>
  <c r="C96" i="37"/>
  <c r="D96" i="37"/>
  <c r="B97" i="37"/>
  <c r="C97" i="37"/>
  <c r="D97" i="37"/>
  <c r="B98" i="37"/>
  <c r="C98" i="37"/>
  <c r="G98" i="37" s="1"/>
  <c r="D98" i="37"/>
  <c r="B99" i="37"/>
  <c r="B100" i="37"/>
  <c r="C100" i="37"/>
  <c r="D100" i="37"/>
  <c r="B101" i="37"/>
  <c r="C101" i="37"/>
  <c r="D101" i="37"/>
  <c r="B102" i="37"/>
  <c r="C102" i="37"/>
  <c r="D102" i="37"/>
  <c r="B103" i="37"/>
  <c r="G103" i="37" s="1"/>
  <c r="C103" i="37"/>
  <c r="D103" i="37"/>
  <c r="B104" i="37"/>
  <c r="C104" i="37"/>
  <c r="D104" i="37"/>
  <c r="B105" i="37"/>
  <c r="C105" i="37"/>
  <c r="D105" i="37"/>
  <c r="B106" i="37"/>
  <c r="B107" i="37"/>
  <c r="B108" i="37"/>
  <c r="C108" i="37"/>
  <c r="D108" i="37"/>
  <c r="B109" i="37"/>
  <c r="C109" i="37"/>
  <c r="D109" i="37"/>
  <c r="B110" i="37"/>
  <c r="C110" i="37"/>
  <c r="D110" i="37"/>
  <c r="B111" i="37"/>
  <c r="G111" i="37" s="1"/>
  <c r="C111" i="37"/>
  <c r="D111" i="37"/>
  <c r="B112" i="37"/>
  <c r="B113" i="37"/>
  <c r="G113" i="37" s="1"/>
  <c r="C113" i="37"/>
  <c r="D113" i="37"/>
  <c r="B114" i="37"/>
  <c r="C114" i="37"/>
  <c r="D114" i="37"/>
  <c r="B115" i="37"/>
  <c r="C115" i="37"/>
  <c r="D115" i="37"/>
  <c r="B116" i="37"/>
  <c r="G116" i="37" s="1"/>
  <c r="C116" i="37"/>
  <c r="D116" i="37"/>
  <c r="B117" i="37"/>
  <c r="C117" i="37"/>
  <c r="D117" i="37"/>
  <c r="B118" i="37"/>
  <c r="G118" i="37" s="1"/>
  <c r="C118" i="37"/>
  <c r="D118" i="37"/>
  <c r="B119" i="37"/>
  <c r="G119" i="37" s="1"/>
  <c r="C119" i="37"/>
  <c r="D119" i="37"/>
  <c r="B120" i="37"/>
  <c r="B121" i="37"/>
  <c r="C121" i="37"/>
  <c r="D121" i="37"/>
  <c r="B122" i="37"/>
  <c r="C122" i="37"/>
  <c r="D122" i="37"/>
  <c r="B123" i="37"/>
  <c r="C123" i="37"/>
  <c r="D123" i="37"/>
  <c r="B124" i="37"/>
  <c r="B125" i="37"/>
  <c r="B126" i="37"/>
  <c r="G126" i="37" s="1"/>
  <c r="C126" i="37"/>
  <c r="D126" i="37"/>
  <c r="B127" i="37"/>
  <c r="C127" i="37"/>
  <c r="D127" i="37"/>
  <c r="B128" i="37"/>
  <c r="B129" i="37"/>
  <c r="C129" i="37"/>
  <c r="D129" i="37"/>
  <c r="B130" i="37"/>
  <c r="C130" i="37"/>
  <c r="D130" i="37"/>
  <c r="B131" i="37"/>
  <c r="B132" i="37"/>
  <c r="B133" i="37"/>
  <c r="C133" i="37"/>
  <c r="D133" i="37"/>
  <c r="G133" i="37"/>
  <c r="B134" i="37"/>
  <c r="C134" i="37"/>
  <c r="D134" i="37"/>
  <c r="G134" i="37"/>
  <c r="B135" i="37"/>
  <c r="C135" i="37"/>
  <c r="D135" i="37"/>
  <c r="G135" i="37"/>
  <c r="B136" i="37"/>
  <c r="C136" i="37"/>
  <c r="D136" i="37"/>
  <c r="G136" i="37"/>
  <c r="B137" i="37"/>
  <c r="B138" i="37"/>
  <c r="B139" i="37"/>
  <c r="C139" i="37"/>
  <c r="D139" i="37"/>
  <c r="B140" i="37"/>
  <c r="G140" i="37" s="1"/>
  <c r="C140" i="37"/>
  <c r="D140" i="37"/>
  <c r="B141" i="37"/>
  <c r="C141" i="37"/>
  <c r="D141" i="37"/>
  <c r="B142" i="37"/>
  <c r="C142" i="37"/>
  <c r="D142" i="37"/>
  <c r="B143" i="37"/>
  <c r="C143" i="37"/>
  <c r="D143" i="37"/>
  <c r="B144" i="37"/>
  <c r="G144" i="37" s="1"/>
  <c r="C144" i="37"/>
  <c r="D144" i="37"/>
  <c r="B145" i="37"/>
  <c r="C145" i="37"/>
  <c r="D145" i="37"/>
  <c r="B146" i="37"/>
  <c r="C146" i="37"/>
  <c r="D146" i="37"/>
  <c r="B147" i="37"/>
  <c r="C147" i="37"/>
  <c r="D147" i="37"/>
  <c r="B148" i="37"/>
  <c r="G148" i="37" s="1"/>
  <c r="C148" i="37"/>
  <c r="D148" i="37"/>
  <c r="B149" i="37"/>
  <c r="B150" i="37"/>
  <c r="B151" i="37"/>
  <c r="B152" i="37"/>
  <c r="C152" i="37"/>
  <c r="D152" i="37"/>
  <c r="B153" i="37"/>
  <c r="C153" i="37"/>
  <c r="D153" i="37"/>
  <c r="B154" i="37"/>
  <c r="G154" i="37" s="1"/>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G166" i="37"/>
  <c r="B167" i="37"/>
  <c r="B168" i="37"/>
  <c r="C168" i="37"/>
  <c r="D168" i="37"/>
  <c r="B169" i="37"/>
  <c r="G169" i="37" s="1"/>
  <c r="C169" i="37"/>
  <c r="D169" i="37"/>
  <c r="B170" i="37"/>
  <c r="C170" i="37"/>
  <c r="D170" i="37"/>
  <c r="B171" i="37"/>
  <c r="C171" i="37"/>
  <c r="D171" i="37"/>
  <c r="B172" i="37"/>
  <c r="C172" i="37"/>
  <c r="D172" i="37"/>
  <c r="B173" i="37"/>
  <c r="G173" i="37" s="1"/>
  <c r="C173" i="37"/>
  <c r="D173" i="37"/>
  <c r="B174" i="37"/>
  <c r="G174" i="37" s="1"/>
  <c r="C174" i="37"/>
  <c r="D174" i="37"/>
  <c r="B175" i="37"/>
  <c r="B176" i="37"/>
  <c r="C176" i="37"/>
  <c r="D176" i="37"/>
  <c r="B177" i="37"/>
  <c r="C177" i="37"/>
  <c r="D177" i="37"/>
  <c r="B178" i="37"/>
  <c r="C178" i="37"/>
  <c r="D178" i="37"/>
  <c r="B179" i="37"/>
  <c r="C179" i="37"/>
  <c r="D179" i="37"/>
  <c r="B180" i="37"/>
  <c r="G180" i="37" s="1"/>
  <c r="C180" i="37"/>
  <c r="D180" i="37"/>
  <c r="B181" i="37"/>
  <c r="C181" i="37"/>
  <c r="D181" i="37"/>
  <c r="B182" i="37"/>
  <c r="C182" i="37"/>
  <c r="D182" i="37"/>
  <c r="B183" i="37"/>
  <c r="C183" i="37"/>
  <c r="D183" i="37"/>
  <c r="B184" i="37"/>
  <c r="C184" i="37"/>
  <c r="D184" i="37"/>
  <c r="B185" i="37"/>
  <c r="C185" i="37"/>
  <c r="D185" i="37"/>
  <c r="B186" i="37"/>
  <c r="B187" i="37"/>
  <c r="G187" i="37" s="1"/>
  <c r="C187" i="37"/>
  <c r="D187" i="37"/>
  <c r="B188" i="37"/>
  <c r="C188" i="37"/>
  <c r="H188" i="37" s="1"/>
  <c r="D188" i="37"/>
  <c r="B189" i="37"/>
  <c r="C189" i="37"/>
  <c r="D189" i="37"/>
  <c r="B190" i="37"/>
  <c r="C190" i="37"/>
  <c r="D190" i="37"/>
  <c r="H190" i="37" s="1"/>
  <c r="B191" i="37"/>
  <c r="C191" i="37"/>
  <c r="D191" i="37"/>
  <c r="B192" i="37"/>
  <c r="C192" i="37"/>
  <c r="D192" i="37"/>
  <c r="B193" i="37"/>
  <c r="C193" i="37"/>
  <c r="D193" i="37"/>
  <c r="H193" i="37" s="1"/>
  <c r="B194" i="37"/>
  <c r="B195" i="37"/>
  <c r="B196" i="37"/>
  <c r="C196" i="37"/>
  <c r="D196" i="37"/>
  <c r="G196" i="37" s="1"/>
  <c r="B197" i="37"/>
  <c r="C197" i="37"/>
  <c r="D197" i="37"/>
  <c r="G197" i="37" s="1"/>
  <c r="B198" i="37"/>
  <c r="C198" i="37"/>
  <c r="D198" i="37"/>
  <c r="G198" i="37" s="1"/>
  <c r="B199" i="37"/>
  <c r="C199" i="37"/>
  <c r="D199" i="37"/>
  <c r="G199" i="37" s="1"/>
  <c r="B200" i="37"/>
  <c r="B201" i="37"/>
  <c r="C201" i="37"/>
  <c r="G201" i="37" s="1"/>
  <c r="D201" i="37"/>
  <c r="B202" i="37"/>
  <c r="C202" i="37"/>
  <c r="D202" i="37"/>
  <c r="B203" i="37"/>
  <c r="C203" i="37"/>
  <c r="D203" i="37"/>
  <c r="B204" i="37"/>
  <c r="C204" i="37"/>
  <c r="G204" i="37" s="1"/>
  <c r="D204" i="37"/>
  <c r="B205" i="37"/>
  <c r="C205" i="37"/>
  <c r="G205" i="37" s="1"/>
  <c r="D205" i="37"/>
  <c r="B206" i="37"/>
  <c r="C206" i="37"/>
  <c r="D206" i="37"/>
  <c r="B207" i="37"/>
  <c r="C207" i="37"/>
  <c r="D207" i="37"/>
  <c r="B208" i="37"/>
  <c r="B209" i="37"/>
  <c r="C209" i="37"/>
  <c r="D209" i="37"/>
  <c r="H209" i="37" s="1"/>
  <c r="B210" i="37"/>
  <c r="G210" i="37" s="1"/>
  <c r="C210" i="37"/>
  <c r="D210" i="37"/>
  <c r="B211" i="37"/>
  <c r="C211" i="37"/>
  <c r="D211" i="37"/>
  <c r="B212" i="37"/>
  <c r="C212" i="37"/>
  <c r="D212" i="37"/>
  <c r="B213" i="37"/>
  <c r="B214" i="37"/>
  <c r="B215" i="37"/>
  <c r="C215" i="37"/>
  <c r="D215" i="37"/>
  <c r="G215" i="37" s="1"/>
  <c r="B216" i="37"/>
  <c r="C216" i="37"/>
  <c r="D216" i="37"/>
  <c r="G216" i="37" s="1"/>
  <c r="B217" i="37"/>
  <c r="B218" i="37"/>
  <c r="C218" i="37"/>
  <c r="G218" i="37" s="1"/>
  <c r="D218" i="37"/>
  <c r="B219" i="37"/>
  <c r="C219" i="37"/>
  <c r="G219" i="37" s="1"/>
  <c r="D219" i="37"/>
  <c r="B220" i="37"/>
  <c r="C220" i="37"/>
  <c r="D220" i="37"/>
  <c r="B221" i="37"/>
  <c r="C221" i="37"/>
  <c r="D221" i="37"/>
  <c r="B222" i="37"/>
  <c r="B223" i="37"/>
  <c r="B224" i="37"/>
  <c r="C224" i="37"/>
  <c r="D224" i="37"/>
  <c r="G224" i="37"/>
  <c r="B225" i="37"/>
  <c r="C225" i="37"/>
  <c r="D225" i="37"/>
  <c r="G225" i="37"/>
  <c r="B226" i="37"/>
  <c r="B227" i="37"/>
  <c r="C227" i="37"/>
  <c r="D227" i="37"/>
  <c r="G227" i="37" s="1"/>
  <c r="B228" i="37"/>
  <c r="C228" i="37"/>
  <c r="D228" i="37"/>
  <c r="G228" i="37" s="1"/>
  <c r="B229" i="37"/>
  <c r="B230" i="37"/>
  <c r="C230" i="37"/>
  <c r="G230" i="37" s="1"/>
  <c r="D230" i="37"/>
  <c r="B231" i="37"/>
  <c r="C231" i="37"/>
  <c r="G231" i="37" s="1"/>
  <c r="D231" i="37"/>
  <c r="B232" i="37"/>
  <c r="B233" i="37"/>
  <c r="C233" i="37"/>
  <c r="D233" i="37"/>
  <c r="B234" i="37"/>
  <c r="C234" i="37"/>
  <c r="D234" i="37"/>
  <c r="B235" i="37"/>
  <c r="B236" i="37"/>
  <c r="C236" i="37"/>
  <c r="H236" i="37" s="1"/>
  <c r="D236" i="37"/>
  <c r="B237" i="37"/>
  <c r="C237" i="37"/>
  <c r="D237" i="37"/>
  <c r="G237" i="37"/>
  <c r="B238" i="37"/>
  <c r="C238" i="37"/>
  <c r="D238" i="37"/>
  <c r="G238" i="37"/>
  <c r="B239" i="37"/>
  <c r="B240" i="37"/>
  <c r="C240" i="37"/>
  <c r="D240" i="37"/>
  <c r="G240" i="37" s="1"/>
  <c r="B241" i="37"/>
  <c r="C241" i="37"/>
  <c r="D241" i="37"/>
  <c r="G241" i="37" s="1"/>
  <c r="B242" i="37"/>
  <c r="B243" i="37"/>
  <c r="C243" i="37"/>
  <c r="G243" i="37" s="1"/>
  <c r="D243" i="37"/>
  <c r="B244" i="37"/>
  <c r="C244" i="37"/>
  <c r="G244" i="37" s="1"/>
  <c r="D244" i="37"/>
  <c r="B245" i="37"/>
  <c r="C245" i="37"/>
  <c r="D245" i="37"/>
  <c r="B246" i="37"/>
  <c r="C246" i="37"/>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C257" i="37"/>
  <c r="D257" i="37"/>
  <c r="G257" i="37" s="1"/>
  <c r="B258" i="37"/>
  <c r="B259" i="37"/>
  <c r="B260" i="37"/>
  <c r="C260" i="37"/>
  <c r="D260" i="37"/>
  <c r="B261" i="37"/>
  <c r="G261" i="37" s="1"/>
  <c r="C261" i="37"/>
  <c r="D261" i="37"/>
  <c r="B262" i="37"/>
  <c r="C262" i="37"/>
  <c r="D262" i="37"/>
  <c r="B263" i="37"/>
  <c r="B264" i="37"/>
  <c r="G264" i="37" s="1"/>
  <c r="C264" i="37"/>
  <c r="D264" i="37"/>
  <c r="B265" i="37"/>
  <c r="G265" i="37" s="1"/>
  <c r="C265" i="37"/>
  <c r="D265" i="37"/>
  <c r="B266" i="37"/>
  <c r="G266" i="37" s="1"/>
  <c r="C266" i="37"/>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B275" i="37"/>
  <c r="C275" i="37"/>
  <c r="D275" i="37"/>
  <c r="B276" i="37"/>
  <c r="C276" i="37"/>
  <c r="G276" i="37" s="1"/>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B288" i="37"/>
  <c r="C288" i="37"/>
  <c r="D288" i="37"/>
  <c r="B289" i="37"/>
  <c r="G289" i="37" s="1"/>
  <c r="C289" i="37"/>
  <c r="D289" i="37"/>
  <c r="B290" i="37"/>
  <c r="B291" i="37"/>
  <c r="B292" i="37"/>
  <c r="B293" i="37"/>
  <c r="C293" i="37"/>
  <c r="D293" i="37"/>
  <c r="B294" i="37"/>
  <c r="C294" i="37"/>
  <c r="D294" i="37"/>
  <c r="B295" i="37"/>
  <c r="C295" i="37"/>
  <c r="D295" i="37"/>
  <c r="B296" i="37"/>
  <c r="B297" i="37"/>
  <c r="G297" i="37" s="1"/>
  <c r="C297" i="37"/>
  <c r="D297" i="37"/>
  <c r="B298" i="37"/>
  <c r="C298" i="37"/>
  <c r="D298" i="37"/>
  <c r="B299" i="37"/>
  <c r="C299" i="37"/>
  <c r="D299" i="37"/>
  <c r="B300" i="37"/>
  <c r="C300" i="37"/>
  <c r="D300" i="37"/>
  <c r="B301" i="37"/>
  <c r="G301" i="37" s="1"/>
  <c r="C301" i="37"/>
  <c r="D301" i="37"/>
  <c r="B302" i="37"/>
  <c r="C302" i="37"/>
  <c r="D302" i="37"/>
  <c r="B303" i="37"/>
  <c r="B304" i="37"/>
  <c r="B305" i="37"/>
  <c r="C305" i="37"/>
  <c r="D305" i="37"/>
  <c r="B306" i="37"/>
  <c r="C306" i="37"/>
  <c r="D306" i="37"/>
  <c r="G306" i="37"/>
  <c r="B307" i="37"/>
  <c r="C307" i="37"/>
  <c r="D307" i="37"/>
  <c r="G307" i="37"/>
  <c r="B308" i="37"/>
  <c r="C308" i="37"/>
  <c r="D308" i="37"/>
  <c r="G308" i="37"/>
  <c r="B309" i="37"/>
  <c r="B310" i="37"/>
  <c r="C310" i="37"/>
  <c r="D310" i="37"/>
  <c r="B311" i="37"/>
  <c r="C311" i="37"/>
  <c r="D311" i="37"/>
  <c r="B312" i="37"/>
  <c r="G312" i="37" s="1"/>
  <c r="C312" i="37"/>
  <c r="D312" i="37"/>
  <c r="B313" i="37"/>
  <c r="C313" i="37"/>
  <c r="D313" i="37"/>
  <c r="B314" i="37"/>
  <c r="C314" i="37"/>
  <c r="D314" i="37"/>
  <c r="B315" i="37"/>
  <c r="C315" i="37"/>
  <c r="D315" i="37"/>
  <c r="B316" i="37"/>
  <c r="G316" i="37" s="1"/>
  <c r="C316" i="37"/>
  <c r="D316" i="37"/>
  <c r="B317" i="37"/>
  <c r="C317" i="37"/>
  <c r="D317" i="37"/>
  <c r="B318" i="37"/>
  <c r="B319" i="37"/>
  <c r="C319" i="37"/>
  <c r="D319" i="37"/>
  <c r="B320" i="37"/>
  <c r="C320" i="37"/>
  <c r="D320" i="37"/>
  <c r="B321" i="37"/>
  <c r="G321" i="37" s="1"/>
  <c r="C321" i="37"/>
  <c r="D321" i="37"/>
  <c r="B322" i="37"/>
  <c r="C322" i="37"/>
  <c r="D322" i="37"/>
  <c r="B323" i="37"/>
  <c r="B324" i="37"/>
  <c r="G324" i="37" s="1"/>
  <c r="C324" i="37"/>
  <c r="D324" i="37"/>
  <c r="B325" i="37"/>
  <c r="C325" i="37"/>
  <c r="D325" i="37"/>
  <c r="B326" i="37"/>
  <c r="C326" i="37"/>
  <c r="D326" i="37"/>
  <c r="B327" i="37"/>
  <c r="C327" i="37"/>
  <c r="D327" i="37"/>
  <c r="B328" i="37"/>
  <c r="B329" i="37"/>
  <c r="C329" i="37"/>
  <c r="D329" i="37"/>
  <c r="G329" i="37"/>
  <c r="B330" i="37"/>
  <c r="C330" i="37"/>
  <c r="D330" i="37"/>
  <c r="G330" i="37"/>
  <c r="B331" i="37"/>
  <c r="B332" i="37"/>
  <c r="C332" i="37"/>
  <c r="D332" i="37"/>
  <c r="B333" i="37"/>
  <c r="C333" i="37"/>
  <c r="D333" i="37"/>
  <c r="B334" i="37"/>
  <c r="G334" i="37" s="1"/>
  <c r="C334" i="37"/>
  <c r="D334" i="37"/>
  <c r="B335" i="37"/>
  <c r="C335" i="37"/>
  <c r="D335" i="37"/>
  <c r="B336" i="37"/>
  <c r="B337" i="37"/>
  <c r="B338" i="37"/>
  <c r="C338" i="37"/>
  <c r="D338" i="37"/>
  <c r="B339" i="37"/>
  <c r="C339" i="37"/>
  <c r="D339" i="37"/>
  <c r="B340" i="37"/>
  <c r="B341" i="37"/>
  <c r="C341" i="37"/>
  <c r="D341" i="37"/>
  <c r="B342" i="37"/>
  <c r="B343" i="37"/>
  <c r="B344" i="37"/>
  <c r="B345" i="37"/>
  <c r="C345" i="37"/>
  <c r="H345" i="37" s="1"/>
  <c r="D345" i="37"/>
  <c r="B346" i="37"/>
  <c r="C346" i="37"/>
  <c r="D346" i="37"/>
  <c r="B347" i="37"/>
  <c r="C347" i="37"/>
  <c r="D347" i="37"/>
  <c r="B348" i="37"/>
  <c r="B349" i="37"/>
  <c r="C349" i="37"/>
  <c r="D349" i="37"/>
  <c r="B350" i="37"/>
  <c r="C350" i="37"/>
  <c r="D350" i="37"/>
  <c r="G350" i="37" s="1"/>
  <c r="B351" i="37"/>
  <c r="C351" i="37"/>
  <c r="D351" i="37"/>
  <c r="G351" i="37" s="1"/>
  <c r="B352" i="37"/>
  <c r="C352" i="37"/>
  <c r="D352" i="37"/>
  <c r="B353" i="37"/>
  <c r="C353" i="37"/>
  <c r="D353" i="37"/>
  <c r="B354" i="37"/>
  <c r="C354" i="37"/>
  <c r="D354" i="37"/>
  <c r="G354" i="37" s="1"/>
  <c r="B355" i="37"/>
  <c r="B356" i="37"/>
  <c r="B357" i="37"/>
  <c r="C357" i="37"/>
  <c r="D357" i="37"/>
  <c r="B358" i="37"/>
  <c r="C358" i="37"/>
  <c r="D358" i="37"/>
  <c r="G358" i="37" s="1"/>
  <c r="B359" i="37"/>
  <c r="C359" i="37"/>
  <c r="H359" i="37" s="1"/>
  <c r="D359" i="37"/>
  <c r="B360" i="37"/>
  <c r="C360" i="37"/>
  <c r="D360" i="37"/>
  <c r="H360" i="37" s="1"/>
  <c r="B361" i="37"/>
  <c r="B362" i="37"/>
  <c r="C362" i="37"/>
  <c r="D362" i="37"/>
  <c r="B363" i="37"/>
  <c r="C363" i="37"/>
  <c r="D363" i="37"/>
  <c r="B364" i="37"/>
  <c r="C364" i="37"/>
  <c r="D364" i="37"/>
  <c r="G364" i="37" s="1"/>
  <c r="B365" i="37"/>
  <c r="C365" i="37"/>
  <c r="D365" i="37"/>
  <c r="G365" i="37" s="1"/>
  <c r="B366" i="37"/>
  <c r="C366" i="37"/>
  <c r="D366" i="37"/>
  <c r="B367" i="37"/>
  <c r="C367" i="37"/>
  <c r="D367" i="37"/>
  <c r="B368" i="37"/>
  <c r="C368" i="37"/>
  <c r="D368" i="37"/>
  <c r="B369" i="37"/>
  <c r="C369" i="37"/>
  <c r="D369" i="37"/>
  <c r="G369" i="37" s="1"/>
  <c r="B370" i="37"/>
  <c r="B371" i="37"/>
  <c r="C371" i="37"/>
  <c r="D371" i="37"/>
  <c r="B372" i="37"/>
  <c r="C372" i="37"/>
  <c r="D372" i="37"/>
  <c r="B373" i="37"/>
  <c r="C373" i="37"/>
  <c r="D373" i="37"/>
  <c r="G373" i="37" s="1"/>
  <c r="B374" i="37"/>
  <c r="C374" i="37"/>
  <c r="D374" i="37"/>
  <c r="G374" i="37" s="1"/>
  <c r="B375" i="37"/>
  <c r="B376" i="37"/>
  <c r="C376" i="37"/>
  <c r="D376" i="37"/>
  <c r="G376" i="37" s="1"/>
  <c r="B377" i="37"/>
  <c r="C377" i="37"/>
  <c r="D377" i="37"/>
  <c r="B378" i="37"/>
  <c r="C378" i="37"/>
  <c r="D378" i="37"/>
  <c r="B379" i="37"/>
  <c r="C379" i="37"/>
  <c r="D379" i="37"/>
  <c r="G379" i="37" s="1"/>
  <c r="B380" i="37"/>
  <c r="B381" i="37"/>
  <c r="C381" i="37"/>
  <c r="D381" i="37"/>
  <c r="G381" i="37" s="1"/>
  <c r="B382" i="37"/>
  <c r="C382" i="37"/>
  <c r="D382" i="37"/>
  <c r="G382" i="37" s="1"/>
  <c r="B383" i="37"/>
  <c r="B384" i="37"/>
  <c r="C384" i="37"/>
  <c r="D384" i="37"/>
  <c r="G384" i="37" s="1"/>
  <c r="B385" i="37"/>
  <c r="C385" i="37"/>
  <c r="H385" i="37" s="1"/>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G396" i="37" s="1"/>
  <c r="C396" i="37"/>
  <c r="D396" i="37"/>
  <c r="B397" i="37"/>
  <c r="G397" i="37" s="1"/>
  <c r="C397" i="37"/>
  <c r="D397" i="37"/>
  <c r="B398" i="37"/>
  <c r="G398" i="37" s="1"/>
  <c r="C398" i="37"/>
  <c r="D398" i="37"/>
  <c r="B399" i="37"/>
  <c r="B400" i="37"/>
  <c r="B401" i="37"/>
  <c r="G401" i="37" s="1"/>
  <c r="C401" i="37"/>
  <c r="D401" i="37"/>
  <c r="B402" i="37"/>
  <c r="C402" i="37"/>
  <c r="D402" i="37"/>
  <c r="B403" i="37"/>
  <c r="C403" i="37"/>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B420" i="37"/>
  <c r="C420" i="37"/>
  <c r="D420" i="37"/>
  <c r="G420" i="37" s="1"/>
  <c r="B421" i="37"/>
  <c r="B422" i="37"/>
  <c r="G422" i="37" s="1"/>
  <c r="C422" i="37"/>
  <c r="D422" i="37"/>
  <c r="B423" i="37"/>
  <c r="G423" i="37" s="1"/>
  <c r="C423" i="37"/>
  <c r="D423" i="37"/>
  <c r="B424" i="37"/>
  <c r="G424" i="37" s="1"/>
  <c r="C424" i="37"/>
  <c r="D424" i="37"/>
  <c r="B425" i="37"/>
  <c r="G425" i="37" s="1"/>
  <c r="C425" i="37"/>
  <c r="D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G434" i="37" s="1"/>
  <c r="C434" i="37"/>
  <c r="D434" i="37"/>
  <c r="B435" i="37"/>
  <c r="G435" i="37" s="1"/>
  <c r="C435" i="37"/>
  <c r="D435" i="37"/>
  <c r="B436" i="37"/>
  <c r="G436" i="37" s="1"/>
  <c r="C436" i="37"/>
  <c r="D436" i="37"/>
  <c r="B437" i="37"/>
  <c r="G437" i="37" s="1"/>
  <c r="C437" i="37"/>
  <c r="D437" i="37"/>
  <c r="B438" i="37"/>
  <c r="B439" i="37"/>
  <c r="C439" i="37"/>
  <c r="D439" i="37"/>
  <c r="G439" i="37" s="1"/>
  <c r="B440" i="37"/>
  <c r="C440" i="37"/>
  <c r="D440" i="37"/>
  <c r="B441" i="37"/>
  <c r="C441" i="37"/>
  <c r="D441" i="37"/>
  <c r="B442" i="37"/>
  <c r="C442" i="37"/>
  <c r="D442" i="37"/>
  <c r="G442" i="37" s="1"/>
  <c r="B443" i="37"/>
  <c r="C443" i="37"/>
  <c r="D443" i="37"/>
  <c r="G443" i="37" s="1"/>
  <c r="B444" i="37"/>
  <c r="C444" i="37"/>
  <c r="D444" i="37"/>
  <c r="B445" i="37"/>
  <c r="C445" i="37"/>
  <c r="D445" i="37"/>
  <c r="B446" i="37"/>
  <c r="B447" i="37"/>
  <c r="G447" i="37" s="1"/>
  <c r="C447" i="37"/>
  <c r="D447" i="37"/>
  <c r="B448" i="37"/>
  <c r="G448" i="37" s="1"/>
  <c r="C448" i="37"/>
  <c r="D448" i="37"/>
  <c r="B449" i="37"/>
  <c r="G449" i="37" s="1"/>
  <c r="C449" i="37"/>
  <c r="D449" i="37"/>
  <c r="B450" i="37"/>
  <c r="B451" i="37"/>
  <c r="B452" i="37"/>
  <c r="C452" i="37"/>
  <c r="D452" i="37"/>
  <c r="G452" i="37"/>
  <c r="B453" i="37"/>
  <c r="C453" i="37"/>
  <c r="D453" i="37"/>
  <c r="G453" i="37"/>
  <c r="B454" i="37"/>
  <c r="B455" i="37"/>
  <c r="C455" i="37"/>
  <c r="D455" i="37"/>
  <c r="G455" i="37" s="1"/>
  <c r="B456" i="37"/>
  <c r="C456" i="37"/>
  <c r="D456" i="37"/>
  <c r="G456" i="37" s="1"/>
  <c r="B457" i="37"/>
  <c r="B458" i="37"/>
  <c r="C458" i="37"/>
  <c r="D458" i="37"/>
  <c r="G458" i="37"/>
  <c r="B459" i="37"/>
  <c r="C459" i="37"/>
  <c r="D459" i="37"/>
  <c r="G459" i="37"/>
  <c r="B460" i="37"/>
  <c r="B461" i="37"/>
  <c r="G461" i="37" s="1"/>
  <c r="C461" i="37"/>
  <c r="D461" i="37"/>
  <c r="B462" i="37"/>
  <c r="G462" i="37" s="1"/>
  <c r="C462" i="37"/>
  <c r="D462" i="37"/>
  <c r="B463" i="37"/>
  <c r="B464" i="37"/>
  <c r="B465" i="37"/>
  <c r="C465" i="37"/>
  <c r="D465" i="37"/>
  <c r="B466" i="37"/>
  <c r="C466" i="37"/>
  <c r="D466" i="37"/>
  <c r="B467" i="37"/>
  <c r="C467" i="37"/>
  <c r="D467" i="37"/>
  <c r="G467" i="37" s="1"/>
  <c r="B468" i="37"/>
  <c r="C468" i="37"/>
  <c r="D468" i="37"/>
  <c r="G468" i="37" s="1"/>
  <c r="B469" i="37"/>
  <c r="B470" i="37"/>
  <c r="C470" i="37"/>
  <c r="D470" i="37"/>
  <c r="G470" i="37"/>
  <c r="B471" i="37"/>
  <c r="C471" i="37"/>
  <c r="D471" i="37"/>
  <c r="G471" i="37"/>
  <c r="B472" i="37"/>
  <c r="B473" i="37"/>
  <c r="G473" i="37" s="1"/>
  <c r="C473" i="37"/>
  <c r="D473" i="37"/>
  <c r="B474" i="37"/>
  <c r="G474" i="37" s="1"/>
  <c r="C474" i="37"/>
  <c r="D474" i="37"/>
  <c r="B475" i="37"/>
  <c r="B476" i="37"/>
  <c r="B477" i="37"/>
  <c r="C477" i="37"/>
  <c r="D477" i="37"/>
  <c r="B478" i="37"/>
  <c r="C478" i="37"/>
  <c r="D478" i="37"/>
  <c r="B479" i="37"/>
  <c r="C479" i="37"/>
  <c r="D479" i="37"/>
  <c r="G479" i="37" s="1"/>
  <c r="B480" i="37"/>
  <c r="C480" i="37"/>
  <c r="D480" i="37"/>
  <c r="G480" i="37" s="1"/>
  <c r="B481" i="37"/>
  <c r="B482" i="37"/>
  <c r="C482" i="37"/>
  <c r="D482" i="37"/>
  <c r="G482" i="37"/>
  <c r="B483" i="37"/>
  <c r="C483" i="37"/>
  <c r="D483" i="37"/>
  <c r="G483" i="37"/>
  <c r="B484" i="37"/>
  <c r="C484" i="37"/>
  <c r="D484" i="37"/>
  <c r="G484" i="37"/>
  <c r="B485" i="37"/>
  <c r="C485" i="37"/>
  <c r="D485" i="37"/>
  <c r="G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G494" i="37" s="1"/>
  <c r="C494" i="37"/>
  <c r="D494" i="37"/>
  <c r="B495" i="37"/>
  <c r="G495" i="37" s="1"/>
  <c r="C495" i="37"/>
  <c r="D495" i="37"/>
  <c r="B496" i="37"/>
  <c r="G496" i="37" s="1"/>
  <c r="C496" i="37"/>
  <c r="D496" i="37"/>
  <c r="B497" i="37"/>
  <c r="G497" i="37" s="1"/>
  <c r="C497" i="37"/>
  <c r="D497" i="37"/>
  <c r="B498" i="37"/>
  <c r="B499" i="37"/>
  <c r="C499" i="37"/>
  <c r="D499" i="37"/>
  <c r="B500" i="37"/>
  <c r="C500" i="37"/>
  <c r="D500" i="37"/>
  <c r="B501" i="37"/>
  <c r="C501" i="37"/>
  <c r="D501" i="37"/>
  <c r="G501" i="37" s="1"/>
  <c r="B502" i="37"/>
  <c r="C502" i="37"/>
  <c r="D502" i="37"/>
  <c r="G502" i="37" s="1"/>
  <c r="B503" i="37"/>
  <c r="C503" i="37"/>
  <c r="D503" i="37"/>
  <c r="B504" i="37"/>
  <c r="C504" i="37"/>
  <c r="D504" i="37"/>
  <c r="B505" i="37"/>
  <c r="C505" i="37"/>
  <c r="D505" i="37"/>
  <c r="G505" i="37" s="1"/>
  <c r="B506" i="37"/>
  <c r="B507" i="37"/>
  <c r="B508" i="37"/>
  <c r="C508" i="37"/>
  <c r="D508" i="37"/>
  <c r="B509" i="37"/>
  <c r="C509" i="37"/>
  <c r="D509" i="37"/>
  <c r="B510" i="37"/>
  <c r="B511" i="37"/>
  <c r="G511" i="37" s="1"/>
  <c r="C511" i="37"/>
  <c r="D511" i="37"/>
  <c r="B512" i="37"/>
  <c r="G512" i="37" s="1"/>
  <c r="C512" i="37"/>
  <c r="D512" i="37"/>
  <c r="B513" i="37"/>
  <c r="B514" i="37"/>
  <c r="C514" i="37"/>
  <c r="D514" i="37"/>
  <c r="G514" i="37" s="1"/>
  <c r="B515" i="37"/>
  <c r="C515" i="37"/>
  <c r="D515" i="37"/>
  <c r="B516" i="37"/>
  <c r="B517" i="37"/>
  <c r="G517" i="37" s="1"/>
  <c r="C517" i="37"/>
  <c r="D517" i="37"/>
  <c r="B518" i="37"/>
  <c r="G518" i="37" s="1"/>
  <c r="C518" i="37"/>
  <c r="D518" i="37"/>
  <c r="B519" i="37"/>
  <c r="B520" i="37"/>
  <c r="B521" i="37"/>
  <c r="B522" i="37"/>
  <c r="C522" i="37"/>
  <c r="D522" i="37"/>
  <c r="B523" i="37"/>
  <c r="C523" i="37"/>
  <c r="D523" i="37"/>
  <c r="G523" i="37" s="1"/>
  <c r="B524" i="37"/>
  <c r="C524" i="37"/>
  <c r="D524" i="37"/>
  <c r="G524" i="37" s="1"/>
  <c r="B525" i="37"/>
  <c r="C525" i="37"/>
  <c r="D525" i="37"/>
  <c r="B526" i="37"/>
  <c r="B527" i="37"/>
  <c r="G527" i="37" s="1"/>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G537" i="37" s="1"/>
  <c r="C537" i="37"/>
  <c r="D537" i="37"/>
  <c r="B538" i="37"/>
  <c r="G538" i="37" s="1"/>
  <c r="C538" i="37"/>
  <c r="D538" i="37"/>
  <c r="B539" i="37"/>
  <c r="C539" i="37"/>
  <c r="D539" i="37"/>
  <c r="B540" i="37"/>
  <c r="C540" i="37"/>
  <c r="D540" i="37"/>
  <c r="B541" i="37"/>
  <c r="B542" i="37"/>
  <c r="C542" i="37"/>
  <c r="D542" i="37"/>
  <c r="B543" i="37"/>
  <c r="C543" i="37"/>
  <c r="D543" i="37"/>
  <c r="G543" i="37" s="1"/>
  <c r="B544" i="37"/>
  <c r="C544" i="37"/>
  <c r="D544" i="37"/>
  <c r="G544" i="37" s="1"/>
  <c r="B545" i="37"/>
  <c r="C545" i="37"/>
  <c r="D545" i="37"/>
  <c r="B546" i="37"/>
  <c r="B547" i="37"/>
  <c r="G547" i="37" s="1"/>
  <c r="C547" i="37"/>
  <c r="D547" i="37"/>
  <c r="B548" i="37"/>
  <c r="G548" i="37" s="1"/>
  <c r="C548" i="37"/>
  <c r="D548" i="37"/>
  <c r="B549" i="37"/>
  <c r="G549" i="37" s="1"/>
  <c r="C549" i="37"/>
  <c r="D549" i="37"/>
  <c r="B550" i="37"/>
  <c r="G550" i="37" s="1"/>
  <c r="C550" i="37"/>
  <c r="D550" i="37"/>
  <c r="B551" i="37"/>
  <c r="G551" i="37" s="1"/>
  <c r="C551" i="37"/>
  <c r="D551" i="37"/>
  <c r="B552" i="37"/>
  <c r="G552" i="37" s="1"/>
  <c r="C552" i="37"/>
  <c r="D552" i="37"/>
  <c r="B553" i="37"/>
  <c r="G553" i="37" s="1"/>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G564" i="37" s="1"/>
  <c r="C564" i="37"/>
  <c r="D564" i="37"/>
  <c r="B565" i="37"/>
  <c r="B566" i="37"/>
  <c r="G566" i="37" s="1"/>
  <c r="C566" i="37"/>
  <c r="D566" i="37"/>
  <c r="B567" i="37"/>
  <c r="C567" i="37"/>
  <c r="D567" i="37"/>
  <c r="B568" i="37"/>
  <c r="B569" i="37"/>
  <c r="G569" i="37" s="1"/>
  <c r="C569" i="37"/>
  <c r="D569" i="37"/>
  <c r="B570" i="37"/>
  <c r="G570" i="37" s="1"/>
  <c r="C570" i="37"/>
  <c r="D570" i="37"/>
  <c r="B571" i="37"/>
  <c r="B572" i="37"/>
  <c r="B573" i="37"/>
  <c r="G573" i="37" s="1"/>
  <c r="C573" i="37"/>
  <c r="D573" i="37"/>
  <c r="B574" i="37"/>
  <c r="C574" i="37"/>
  <c r="D574" i="37"/>
  <c r="B575" i="37"/>
  <c r="C575" i="37"/>
  <c r="D575" i="37"/>
  <c r="B576" i="37"/>
  <c r="B577" i="37"/>
  <c r="C577" i="37"/>
  <c r="D577" i="37"/>
  <c r="B578" i="37"/>
  <c r="B579" i="37"/>
  <c r="G579" i="37" s="1"/>
  <c r="C579" i="37"/>
  <c r="D579" i="37"/>
  <c r="B580" i="37"/>
  <c r="G580" i="37" s="1"/>
  <c r="C580" i="37"/>
  <c r="D580" i="37"/>
  <c r="B581" i="37"/>
  <c r="B582" i="37"/>
  <c r="C582" i="37"/>
  <c r="D582" i="37"/>
  <c r="G582" i="37" s="1"/>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G592" i="37" s="1"/>
  <c r="C592" i="37"/>
  <c r="D592" i="37"/>
  <c r="B593" i="37"/>
  <c r="G593" i="37" s="1"/>
  <c r="C593" i="37"/>
  <c r="D593" i="37"/>
  <c r="B594" i="37"/>
  <c r="B595" i="37"/>
  <c r="C595" i="37"/>
  <c r="D595" i="37"/>
  <c r="B596" i="37"/>
  <c r="B597" i="37"/>
  <c r="G597" i="37" s="1"/>
  <c r="C597" i="37"/>
  <c r="D597" i="37"/>
  <c r="B598" i="37"/>
  <c r="C598" i="37"/>
  <c r="D598" i="37"/>
  <c r="B599" i="37"/>
  <c r="C599" i="37"/>
  <c r="D599" i="37"/>
  <c r="B600" i="37"/>
  <c r="G600" i="37" s="1"/>
  <c r="C600" i="37"/>
  <c r="D600" i="37"/>
  <c r="B601" i="37"/>
  <c r="G601" i="37" s="1"/>
  <c r="C601" i="37"/>
  <c r="D601" i="37"/>
  <c r="B602" i="37"/>
  <c r="C602" i="37"/>
  <c r="D602" i="37"/>
  <c r="B603" i="37"/>
  <c r="B604" i="37"/>
  <c r="G604" i="37" s="1"/>
  <c r="C604" i="37"/>
  <c r="D604" i="37"/>
  <c r="B605" i="37"/>
  <c r="G605" i="37" s="1"/>
  <c r="C605" i="37"/>
  <c r="D605" i="37"/>
  <c r="B606" i="37"/>
  <c r="G606" i="37" s="1"/>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B619" i="37"/>
  <c r="G619" i="37" s="1"/>
  <c r="C619" i="37"/>
  <c r="D619" i="37"/>
  <c r="B620" i="37"/>
  <c r="B621" i="37"/>
  <c r="G621" i="37" s="1"/>
  <c r="C621" i="37"/>
  <c r="D621" i="37"/>
  <c r="B622" i="37"/>
  <c r="G622" i="37" s="1"/>
  <c r="C622" i="37"/>
  <c r="D622" i="37"/>
  <c r="B623" i="37"/>
  <c r="B624" i="37"/>
  <c r="C624" i="37"/>
  <c r="D624" i="37"/>
  <c r="G624" i="37"/>
  <c r="B625" i="37"/>
  <c r="C625" i="37"/>
  <c r="D625" i="37"/>
  <c r="G625" i="37"/>
  <c r="B626" i="37"/>
  <c r="B627" i="37"/>
  <c r="B628" i="37"/>
  <c r="C628" i="37"/>
  <c r="D628" i="37"/>
  <c r="B629" i="37"/>
  <c r="G629" i="37" s="1"/>
  <c r="C629" i="37"/>
  <c r="D629" i="37"/>
  <c r="B630" i="37"/>
  <c r="B631" i="37"/>
  <c r="B632" i="37"/>
  <c r="B633" i="37"/>
  <c r="B634" i="37"/>
  <c r="B635" i="37"/>
  <c r="B636" i="37"/>
  <c r="B637" i="37"/>
  <c r="B638" i="37"/>
  <c r="G638" i="37" s="1"/>
  <c r="C638" i="37"/>
  <c r="D638" i="37"/>
  <c r="B639" i="37"/>
  <c r="C639" i="37"/>
  <c r="D639" i="37"/>
  <c r="B640" i="37"/>
  <c r="C640" i="37"/>
  <c r="D640" i="37"/>
  <c r="H640" i="37" s="1"/>
  <c r="B641" i="37"/>
  <c r="C641" i="37"/>
  <c r="D641" i="37"/>
  <c r="B642" i="37"/>
  <c r="B643" i="37"/>
  <c r="C643" i="37"/>
  <c r="D643" i="37"/>
  <c r="B644" i="37"/>
  <c r="G644" i="37" s="1"/>
  <c r="C644" i="37"/>
  <c r="D644" i="37"/>
  <c r="B645" i="37"/>
  <c r="C645" i="37"/>
  <c r="D645" i="37"/>
  <c r="B646" i="37"/>
  <c r="G646" i="37" s="1"/>
  <c r="C646" i="37"/>
  <c r="D646" i="37"/>
  <c r="B647" i="37"/>
  <c r="G647" i="37" s="1"/>
  <c r="C647" i="37"/>
  <c r="D647" i="37"/>
  <c r="B648" i="37"/>
  <c r="G648" i="37" s="1"/>
  <c r="C648" i="37"/>
  <c r="D648" i="37"/>
  <c r="B649" i="37"/>
  <c r="G649" i="37" s="1"/>
  <c r="C649" i="37"/>
  <c r="D649" i="37"/>
  <c r="B650" i="37"/>
  <c r="C650" i="37"/>
  <c r="D650" i="37"/>
  <c r="B651" i="37"/>
  <c r="C651" i="37"/>
  <c r="D651" i="37"/>
  <c r="G651" i="37" s="1"/>
  <c r="B652" i="37"/>
  <c r="C652" i="37"/>
  <c r="D652" i="37"/>
  <c r="B653" i="37"/>
  <c r="C653" i="37"/>
  <c r="D653" i="37"/>
  <c r="G653" i="37"/>
  <c r="B654" i="37"/>
  <c r="C654" i="37"/>
  <c r="D654" i="37"/>
  <c r="G654" i="37"/>
  <c r="B655" i="37"/>
  <c r="C655" i="37"/>
  <c r="D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c r="B688" i="37"/>
  <c r="C688" i="37"/>
  <c r="D688" i="37"/>
  <c r="G688" i="37"/>
  <c r="B689" i="37"/>
  <c r="C689" i="37"/>
  <c r="D689" i="37"/>
  <c r="G689" i="37"/>
  <c r="B690" i="37"/>
  <c r="C690" i="37"/>
  <c r="D690" i="37"/>
  <c r="B691" i="37"/>
  <c r="C691" i="37"/>
  <c r="D691" i="37"/>
  <c r="G691" i="37"/>
  <c r="B692" i="37"/>
  <c r="C692" i="37"/>
  <c r="D692" i="37"/>
  <c r="B693" i="37"/>
  <c r="C693" i="37"/>
  <c r="D693" i="37"/>
  <c r="B694" i="37"/>
  <c r="C694" i="37"/>
  <c r="D694" i="37"/>
  <c r="B695" i="37"/>
  <c r="C695" i="37"/>
  <c r="D695" i="37"/>
  <c r="G695" i="37"/>
  <c r="B696" i="37"/>
  <c r="C696" i="37"/>
  <c r="D696" i="37"/>
  <c r="G696" i="37"/>
  <c r="B697" i="37"/>
  <c r="C697" i="37"/>
  <c r="D697" i="37"/>
  <c r="B698" i="37"/>
  <c r="C698" i="37"/>
  <c r="D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B774" i="37"/>
  <c r="C774" i="37"/>
  <c r="D774" i="37"/>
  <c r="G774" i="37"/>
  <c r="B775" i="37"/>
  <c r="C775" i="37"/>
  <c r="D775" i="37"/>
  <c r="G775" i="37"/>
  <c r="B776" i="37"/>
  <c r="C776" i="37"/>
  <c r="D776" i="37"/>
  <c r="B777" i="37"/>
  <c r="C777" i="37"/>
  <c r="D777" i="37"/>
  <c r="G777" i="37"/>
  <c r="B778" i="37"/>
  <c r="C778" i="37"/>
  <c r="D778" i="37"/>
  <c r="B779" i="37"/>
  <c r="C779" i="37"/>
  <c r="D779" i="37"/>
  <c r="G779" i="37"/>
  <c r="B780" i="37"/>
  <c r="C780" i="37"/>
  <c r="D780" i="37"/>
  <c r="G780" i="37"/>
  <c r="B781" i="37"/>
  <c r="C781" i="37"/>
  <c r="D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G981" i="37" s="1"/>
  <c r="C981" i="37"/>
  <c r="D981" i="37"/>
  <c r="B982" i="37"/>
  <c r="G982" i="37" s="1"/>
  <c r="C982" i="37"/>
  <c r="D982" i="37"/>
  <c r="B983" i="37"/>
  <c r="B984" i="37"/>
  <c r="B985" i="37"/>
  <c r="C985" i="37"/>
  <c r="D985" i="37"/>
  <c r="G985" i="37" s="1"/>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D1002" i="37"/>
  <c r="B1003" i="37"/>
  <c r="C1003" i="37"/>
  <c r="D1003" i="37"/>
  <c r="B1004" i="37"/>
  <c r="G1004" i="37" s="1"/>
  <c r="C1004" i="37"/>
  <c r="D1004" i="37"/>
  <c r="B1005" i="37"/>
  <c r="C1005" i="37"/>
  <c r="D1005" i="37"/>
  <c r="B1006" i="37"/>
  <c r="B1007" i="37"/>
  <c r="G1007" i="37" s="1"/>
  <c r="C1007" i="37"/>
  <c r="D1007" i="37"/>
  <c r="B1008" i="37"/>
  <c r="G1008" i="37" s="1"/>
  <c r="C1008" i="37"/>
  <c r="D1008" i="37"/>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D1020" i="37"/>
  <c r="B1021" i="37"/>
  <c r="C1021" i="37"/>
  <c r="D1021" i="37"/>
  <c r="B1022" i="37"/>
  <c r="C1022" i="37"/>
  <c r="D1022" i="37"/>
  <c r="B1023" i="37"/>
  <c r="B1024" i="37"/>
  <c r="C1024" i="37"/>
  <c r="D1024" i="37"/>
  <c r="G1024" i="37"/>
  <c r="B1025" i="37"/>
  <c r="C1025" i="37"/>
  <c r="D1025" i="37"/>
  <c r="G1025" i="37"/>
  <c r="B1026" i="37"/>
  <c r="C1026" i="37"/>
  <c r="D1026" i="37"/>
  <c r="G1026" i="37"/>
  <c r="B1027" i="37"/>
  <c r="B1028" i="37"/>
  <c r="C1028" i="37"/>
  <c r="D1028" i="37"/>
  <c r="G1028" i="37" s="1"/>
  <c r="B1029" i="37"/>
  <c r="C1029" i="37"/>
  <c r="D1029" i="37"/>
  <c r="G1029" i="37" s="1"/>
  <c r="B1030" i="37"/>
  <c r="C1030" i="37"/>
  <c r="D1030" i="37"/>
  <c r="G1030" i="37" s="1"/>
  <c r="B1031" i="37"/>
  <c r="C1031" i="37"/>
  <c r="D1031" i="37"/>
  <c r="G1031" i="37" s="1"/>
  <c r="B1032" i="37"/>
  <c r="C1032" i="37"/>
  <c r="D1032" i="37"/>
  <c r="G1032" i="37" s="1"/>
  <c r="B1033" i="37"/>
  <c r="C1033" i="37"/>
  <c r="D1033" i="37"/>
  <c r="G1033" i="37" s="1"/>
  <c r="B1034" i="37"/>
  <c r="B1035" i="37"/>
  <c r="C1035" i="37"/>
  <c r="G1035" i="37" s="1"/>
  <c r="D1035" i="37"/>
  <c r="B1036" i="37"/>
  <c r="C1036" i="37"/>
  <c r="G1036" i="37" s="1"/>
  <c r="D1036" i="37"/>
  <c r="B1037" i="37"/>
  <c r="C1037" i="37"/>
  <c r="G1037" i="37" s="1"/>
  <c r="D1037" i="37"/>
  <c r="B1038" i="37"/>
  <c r="C1038" i="37"/>
  <c r="G1038" i="37" s="1"/>
  <c r="D1038" i="37"/>
  <c r="B1039" i="37"/>
  <c r="B1040" i="37"/>
  <c r="B1041" i="37"/>
  <c r="B1042" i="37"/>
  <c r="C1042" i="37"/>
  <c r="D1042" i="37"/>
  <c r="G1042" i="37" s="1"/>
  <c r="B1043" i="37"/>
  <c r="C1043" i="37"/>
  <c r="D1043" i="37"/>
  <c r="B1044" i="37"/>
  <c r="C1044" i="37"/>
  <c r="D1044" i="37"/>
  <c r="B1045" i="37"/>
  <c r="C1045" i="37"/>
  <c r="D1045" i="37"/>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G1063" i="37" s="1"/>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C1077" i="37"/>
  <c r="D1077" i="37"/>
  <c r="G1077" i="37" s="1"/>
  <c r="B1078" i="37"/>
  <c r="C1078" i="37"/>
  <c r="D1078" i="37"/>
  <c r="G1078" i="37" s="1"/>
  <c r="B1079" i="37"/>
  <c r="C1079" i="37"/>
  <c r="D1079" i="37"/>
  <c r="G1079" i="37" s="1"/>
  <c r="B1080" i="37"/>
  <c r="C1080" i="37"/>
  <c r="D1080" i="37"/>
  <c r="G1080" i="37" s="1"/>
  <c r="B1081" i="37"/>
  <c r="C1081" i="37"/>
  <c r="D1081" i="37"/>
  <c r="G1081" i="37" s="1"/>
  <c r="B1082" i="37"/>
  <c r="C1082" i="37"/>
  <c r="D1082" i="37"/>
  <c r="G1082" i="37" s="1"/>
  <c r="B1083" i="37"/>
  <c r="C1083" i="37"/>
  <c r="D1083" i="37"/>
  <c r="G1083" i="37" s="1"/>
  <c r="B1084" i="37"/>
  <c r="C1084" i="37"/>
  <c r="D1084" i="37"/>
  <c r="G1084" i="37" s="1"/>
  <c r="B1085" i="37"/>
  <c r="C1085" i="37"/>
  <c r="D1085" i="37"/>
  <c r="G1085" i="37" s="1"/>
  <c r="B1086" i="37"/>
  <c r="C1086" i="37"/>
  <c r="D1086" i="37"/>
  <c r="G1086" i="37" s="1"/>
  <c r="B1087" i="37"/>
  <c r="C1087" i="37"/>
  <c r="D1087" i="37"/>
  <c r="G1087" i="37" s="1"/>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G1111" i="37" s="1"/>
  <c r="B1112" i="37"/>
  <c r="B1113" i="37"/>
  <c r="C1113" i="37"/>
  <c r="D1113" i="37"/>
  <c r="G1113" i="37" s="1"/>
  <c r="B1114" i="37"/>
  <c r="C1114" i="37"/>
  <c r="D1114" i="37"/>
  <c r="G1114" i="37" s="1"/>
  <c r="B1115" i="37"/>
  <c r="C1115" i="37"/>
  <c r="D1115" i="37"/>
  <c r="G1115" i="37" s="1"/>
  <c r="B1116" i="37"/>
  <c r="B1117" i="37"/>
  <c r="C1117" i="37"/>
  <c r="D1117" i="37"/>
  <c r="B1118" i="37"/>
  <c r="C1118" i="37"/>
  <c r="G1118" i="37" s="1"/>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C1127" i="37"/>
  <c r="D1127" i="37"/>
  <c r="B1128" i="37"/>
  <c r="C1128" i="37"/>
  <c r="D1128" i="37"/>
  <c r="B1129" i="37"/>
  <c r="C1129" i="37"/>
  <c r="G1129" i="37" s="1"/>
  <c r="D1129" i="37"/>
  <c r="B1130" i="37"/>
  <c r="C1130" i="37"/>
  <c r="D1130" i="37"/>
  <c r="B1131" i="37"/>
  <c r="C1131" i="37"/>
  <c r="D1131" i="37"/>
  <c r="B1132" i="37"/>
  <c r="C1132" i="37"/>
  <c r="D1132" i="37"/>
  <c r="B1133" i="37"/>
  <c r="C1133" i="37"/>
  <c r="D1133" i="37"/>
  <c r="B1134" i="37"/>
  <c r="B1135" i="37"/>
  <c r="C1135" i="37"/>
  <c r="G1135" i="37" s="1"/>
  <c r="D1135" i="37"/>
  <c r="B1136" i="37"/>
  <c r="C1136" i="37"/>
  <c r="G1136" i="37" s="1"/>
  <c r="D1136" i="37"/>
  <c r="B1137" i="37"/>
  <c r="C1137" i="37"/>
  <c r="G1137" i="37" s="1"/>
  <c r="D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c r="B1151" i="37"/>
  <c r="C1151" i="37"/>
  <c r="D1151" i="37"/>
  <c r="G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G1164" i="37" s="1"/>
  <c r="D1164" i="37"/>
  <c r="B1165" i="37"/>
  <c r="C1165" i="37"/>
  <c r="D1165" i="37"/>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G1214" i="37" s="1"/>
  <c r="B1215" i="37"/>
  <c r="C1215" i="37"/>
  <c r="D1215" i="37"/>
  <c r="G1215" i="37"/>
  <c r="B1216" i="37"/>
  <c r="C1216" i="37"/>
  <c r="D1216" i="37"/>
  <c r="G1216" i="37"/>
  <c r="B1217" i="37"/>
  <c r="C1217" i="37"/>
  <c r="D1217" i="37"/>
  <c r="G1217" i="37"/>
  <c r="B1218" i="37"/>
  <c r="C1218" i="37"/>
  <c r="D1218" i="37"/>
  <c r="G1218" i="37"/>
  <c r="B1219" i="37"/>
  <c r="B1220" i="37"/>
  <c r="B1221" i="37"/>
  <c r="C1221" i="37"/>
  <c r="G1221" i="37" s="1"/>
  <c r="D1221" i="37"/>
  <c r="B1222" i="37"/>
  <c r="C1222" i="37"/>
  <c r="D1222" i="37"/>
  <c r="B1223" i="37"/>
  <c r="C1223" i="37"/>
  <c r="D1223" i="37"/>
  <c r="B1224" i="37"/>
  <c r="C1224" i="37"/>
  <c r="D1224" i="37"/>
  <c r="B1225" i="37"/>
  <c r="C1225" i="37"/>
  <c r="D1225" i="37"/>
  <c r="B1226" i="37"/>
  <c r="C1226" i="37"/>
  <c r="D1226" i="37"/>
  <c r="B1227" i="37"/>
  <c r="C1227" i="37"/>
  <c r="D1227" i="37"/>
  <c r="B1228" i="37"/>
  <c r="C1228" i="37"/>
  <c r="G1228" i="37" s="1"/>
  <c r="D1228" i="37"/>
  <c r="B1229" i="37"/>
  <c r="C1229" i="37"/>
  <c r="D1229" i="37"/>
  <c r="B1230" i="37"/>
  <c r="C1230" i="37"/>
  <c r="D1230" i="37"/>
  <c r="B1231" i="37"/>
  <c r="C1231" i="37"/>
  <c r="D1231" i="37"/>
  <c r="B1232" i="37"/>
  <c r="C1232" i="37"/>
  <c r="G1232" i="37" s="1"/>
  <c r="D1232" i="37"/>
  <c r="B1233" i="37"/>
  <c r="C1233" i="37"/>
  <c r="D1233" i="37"/>
  <c r="B1234" i="37"/>
  <c r="C1234" i="37"/>
  <c r="D1234" i="37"/>
  <c r="B1235" i="37"/>
  <c r="C1235" i="37"/>
  <c r="D1235" i="37"/>
  <c r="B1236" i="37"/>
  <c r="C1236" i="37"/>
  <c r="G1236" i="37" s="1"/>
  <c r="D1236" i="37"/>
  <c r="B1237" i="37"/>
  <c r="C1237" i="37"/>
  <c r="D1237" i="37"/>
  <c r="B1238" i="37"/>
  <c r="C1238" i="37"/>
  <c r="D1238" i="37"/>
  <c r="B1239" i="37"/>
  <c r="C1239" i="37"/>
  <c r="D1239" i="37"/>
  <c r="B1240" i="37"/>
  <c r="C1240" i="37"/>
  <c r="G1240" i="37" s="1"/>
  <c r="D1240" i="37"/>
  <c r="B1241" i="37"/>
  <c r="C1241" i="37"/>
  <c r="D1241" i="37"/>
  <c r="B1242" i="37"/>
  <c r="C1242" i="37"/>
  <c r="D1242" i="37"/>
  <c r="B1243" i="37"/>
  <c r="C1243" i="37"/>
  <c r="D1243" i="37"/>
  <c r="B1244" i="37"/>
  <c r="C1244" i="37"/>
  <c r="G1244" i="37" s="1"/>
  <c r="D1244" i="37"/>
  <c r="B1245" i="37"/>
  <c r="C1245" i="37"/>
  <c r="D1245" i="37"/>
  <c r="B1246" i="37"/>
  <c r="C1246" i="37"/>
  <c r="D1246" i="37"/>
  <c r="B1247" i="37"/>
  <c r="C1247" i="37"/>
  <c r="D1247" i="37"/>
  <c r="B1248" i="37"/>
  <c r="C1248" i="37"/>
  <c r="G1248" i="37" s="1"/>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G1256" i="37" s="1"/>
  <c r="D1256" i="37"/>
  <c r="B1257" i="37"/>
  <c r="C1257" i="37"/>
  <c r="D1257" i="37"/>
  <c r="B1258" i="37"/>
  <c r="C1258" i="37"/>
  <c r="D1258" i="37"/>
  <c r="B1259" i="37"/>
  <c r="C1259" i="37"/>
  <c r="D1259" i="37"/>
  <c r="B1260" i="37"/>
  <c r="C1260" i="37"/>
  <c r="G1260" i="37" s="1"/>
  <c r="D1260" i="37"/>
  <c r="B1261" i="37"/>
  <c r="C1261" i="37"/>
  <c r="D1261" i="37"/>
  <c r="B1262" i="37"/>
  <c r="C1262" i="37"/>
  <c r="D1262" i="37"/>
  <c r="B1263" i="37"/>
  <c r="C1263" i="37"/>
  <c r="D1263" i="37"/>
  <c r="B1264" i="37"/>
  <c r="C1264" i="37"/>
  <c r="G1264" i="37" s="1"/>
  <c r="D1264" i="37"/>
  <c r="B1265" i="37"/>
  <c r="C1265" i="37"/>
  <c r="D1265" i="37"/>
  <c r="B1266" i="37"/>
  <c r="C1266" i="37"/>
  <c r="D1266" i="37"/>
  <c r="B1267" i="37"/>
  <c r="C1267" i="37"/>
  <c r="D1267" i="37"/>
  <c r="B1268" i="37"/>
  <c r="C1268" i="37"/>
  <c r="G1268" i="37" s="1"/>
  <c r="D1268" i="37"/>
  <c r="B1269" i="37"/>
  <c r="C1269" i="37"/>
  <c r="D1269" i="37"/>
  <c r="B1270" i="37"/>
  <c r="C1270" i="37"/>
  <c r="D1270" i="37"/>
  <c r="B1271" i="37"/>
  <c r="C1271" i="37"/>
  <c r="D1271" i="37"/>
  <c r="B1272" i="37"/>
  <c r="C1272" i="37"/>
  <c r="G1272" i="37" s="1"/>
  <c r="D1272" i="37"/>
  <c r="B1273" i="37"/>
  <c r="C1273" i="37"/>
  <c r="D1273" i="37"/>
  <c r="B1274" i="37"/>
  <c r="C1274" i="37"/>
  <c r="D1274" i="37"/>
  <c r="B1275" i="37"/>
  <c r="C1275" i="37"/>
  <c r="D1275" i="37"/>
  <c r="B1276" i="37"/>
  <c r="C1276" i="37"/>
  <c r="G1276" i="37" s="1"/>
  <c r="D1276" i="37"/>
  <c r="B1277" i="37"/>
  <c r="C1277" i="37"/>
  <c r="D1277" i="37"/>
  <c r="B1278" i="37"/>
  <c r="C1278" i="37"/>
  <c r="D1278" i="37"/>
  <c r="B1279" i="37"/>
  <c r="C1279" i="37"/>
  <c r="D1279" i="37"/>
  <c r="B1280" i="37"/>
  <c r="C1280" i="37"/>
  <c r="G1280" i="37" s="1"/>
  <c r="D1280" i="37"/>
  <c r="B1281" i="37"/>
  <c r="C1281" i="37"/>
  <c r="D1281" i="37"/>
  <c r="B1282" i="37"/>
  <c r="C1282" i="37"/>
  <c r="D1282" i="37"/>
  <c r="B1283" i="37"/>
  <c r="C1283" i="37"/>
  <c r="D1283" i="37"/>
  <c r="B1284" i="37"/>
  <c r="C1284" i="37"/>
  <c r="G1284" i="37" s="1"/>
  <c r="D1284" i="37"/>
  <c r="B1285" i="37"/>
  <c r="C1285" i="37"/>
  <c r="D1285" i="37"/>
  <c r="B1286" i="37"/>
  <c r="C1286" i="37"/>
  <c r="D1286" i="37"/>
  <c r="B1287" i="37"/>
  <c r="B1288" i="37"/>
  <c r="B1289" i="37"/>
  <c r="C1289" i="37"/>
  <c r="D1289" i="37"/>
  <c r="B1290" i="37"/>
  <c r="C1290" i="37"/>
  <c r="D1290" i="37"/>
  <c r="B1291" i="37"/>
  <c r="G1291" i="37" s="1"/>
  <c r="C1291" i="37"/>
  <c r="D1291" i="37"/>
  <c r="B1292" i="37"/>
  <c r="B1293" i="37"/>
  <c r="C1293" i="37"/>
  <c r="D1293" i="37"/>
  <c r="B1294" i="37"/>
  <c r="C1294" i="37"/>
  <c r="D1294" i="37"/>
  <c r="B1295" i="37"/>
  <c r="B1296" i="37"/>
  <c r="C1296" i="37"/>
  <c r="G1296" i="37" s="1"/>
  <c r="D1296" i="37"/>
  <c r="B1297" i="37"/>
  <c r="C1297" i="37"/>
  <c r="D1297" i="37"/>
  <c r="B1298" i="37"/>
  <c r="C1298" i="37"/>
  <c r="D1298" i="37"/>
  <c r="B1299" i="37"/>
  <c r="C1299" i="37"/>
  <c r="D1299" i="37"/>
  <c r="B1300" i="37"/>
  <c r="C1300" i="37"/>
  <c r="G1300" i="37" s="1"/>
  <c r="D1300" i="37"/>
  <c r="B1301" i="37"/>
  <c r="C1301" i="37"/>
  <c r="D1301" i="37"/>
  <c r="B1302" i="37"/>
  <c r="C1302" i="37"/>
  <c r="D1302" i="37"/>
  <c r="B1303" i="37"/>
  <c r="C1303" i="37"/>
  <c r="D1303" i="37"/>
  <c r="B1304" i="37"/>
  <c r="B1305" i="37"/>
  <c r="G1305" i="37" s="1"/>
  <c r="C1305" i="37"/>
  <c r="D1305" i="37"/>
  <c r="B1306" i="37"/>
  <c r="G1306" i="37" s="1"/>
  <c r="C1306" i="37"/>
  <c r="D1306" i="37"/>
  <c r="B1307" i="37"/>
  <c r="G1307" i="37" s="1"/>
  <c r="C1307" i="37"/>
  <c r="D1307" i="37"/>
  <c r="B1308" i="37"/>
  <c r="G1308" i="37" s="1"/>
  <c r="C1308" i="37"/>
  <c r="D1308" i="37"/>
  <c r="B1309" i="37"/>
  <c r="G1309" i="37" s="1"/>
  <c r="C1309" i="37"/>
  <c r="D1309" i="37"/>
  <c r="B1310" i="37"/>
  <c r="B1311" i="37"/>
  <c r="C1311" i="37"/>
  <c r="D1311" i="37"/>
  <c r="B1312" i="37"/>
  <c r="C1312" i="37"/>
  <c r="D1312" i="37"/>
  <c r="B1313" i="37"/>
  <c r="C1313" i="37"/>
  <c r="D1313" i="37"/>
  <c r="B1314" i="37"/>
  <c r="C1314" i="37"/>
  <c r="D1314" i="37"/>
  <c r="B1315" i="37"/>
  <c r="C1315" i="37"/>
  <c r="D1315" i="37"/>
  <c r="B1316" i="37"/>
  <c r="G1316" i="37" s="1"/>
  <c r="C1316" i="37"/>
  <c r="D1316" i="37"/>
  <c r="B1317" i="37"/>
  <c r="B1318" i="37"/>
  <c r="B1319" i="37"/>
  <c r="C1319" i="37"/>
  <c r="D1319" i="37"/>
  <c r="B1320" i="37"/>
  <c r="C1320" i="37"/>
  <c r="D1320" i="37"/>
  <c r="B1321" i="37"/>
  <c r="B1322" i="37"/>
  <c r="G1322" i="37" s="1"/>
  <c r="C1322" i="37"/>
  <c r="D1322" i="37"/>
  <c r="B1323" i="37"/>
  <c r="G1323" i="37" s="1"/>
  <c r="C1323" i="37"/>
  <c r="D1323" i="37"/>
  <c r="B1324" i="37"/>
  <c r="G1324" i="37" s="1"/>
  <c r="C1324" i="37"/>
  <c r="D1324" i="37"/>
  <c r="B1325" i="37"/>
  <c r="B1326" i="37"/>
  <c r="C1326" i="37"/>
  <c r="D1326" i="37"/>
  <c r="B1327" i="37"/>
  <c r="G1327" i="37" s="1"/>
  <c r="C1327" i="37"/>
  <c r="D1327" i="37"/>
  <c r="B1328" i="37"/>
  <c r="C1328" i="37"/>
  <c r="D1328" i="37"/>
  <c r="B1329" i="37"/>
  <c r="C1329" i="37"/>
  <c r="D1329" i="37"/>
  <c r="B1330" i="37"/>
  <c r="C1330" i="37"/>
  <c r="D1330" i="37"/>
  <c r="B1331" i="37"/>
  <c r="G1331" i="37" s="1"/>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D1344" i="37"/>
  <c r="G1344" i="37"/>
  <c r="B1345" i="37"/>
  <c r="C1345" i="37"/>
  <c r="D1345" i="37"/>
  <c r="G1345" i="37"/>
  <c r="B1346" i="37"/>
  <c r="C1346" i="37"/>
  <c r="D1346" i="37"/>
  <c r="G1346" i="37"/>
  <c r="B1347" i="37"/>
  <c r="C1347" i="37"/>
  <c r="D1347" i="37"/>
  <c r="G1347" i="37"/>
  <c r="B1348" i="37"/>
  <c r="B1349" i="37"/>
  <c r="C1349" i="37"/>
  <c r="D1349" i="37"/>
  <c r="B1350" i="37"/>
  <c r="C1350" i="37"/>
  <c r="D1350" i="37"/>
  <c r="B1351" i="37"/>
  <c r="C1351" i="37"/>
  <c r="D1351" i="37"/>
  <c r="B1352" i="37"/>
  <c r="C1352" i="37"/>
  <c r="G1352" i="37" s="1"/>
  <c r="D1352" i="37"/>
  <c r="B1353" i="37"/>
  <c r="C1353" i="37"/>
  <c r="D1353" i="37"/>
  <c r="B1354" i="37"/>
  <c r="C1354" i="37"/>
  <c r="D1354" i="37"/>
  <c r="B1355" i="37"/>
  <c r="C1355" i="37"/>
  <c r="D1355" i="37"/>
  <c r="B1356" i="37"/>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C1373" i="37"/>
  <c r="D1373" i="37"/>
  <c r="B1374" i="37"/>
  <c r="C1374" i="37"/>
  <c r="D1374" i="37"/>
  <c r="B1375" i="37"/>
  <c r="C1375" i="37"/>
  <c r="D1375" i="37"/>
  <c r="B1376" i="37"/>
  <c r="B1377" i="37"/>
  <c r="G1377" i="37" s="1"/>
  <c r="C1377" i="37"/>
  <c r="D1377" i="37"/>
  <c r="B1378" i="37"/>
  <c r="C1378" i="37"/>
  <c r="D1378" i="37"/>
  <c r="B1379" i="37"/>
  <c r="C1379" i="37"/>
  <c r="D1379" i="37"/>
  <c r="B1380" i="37"/>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B1391" i="37"/>
  <c r="C1391" i="37"/>
  <c r="D1391" i="37"/>
  <c r="B1392" i="37"/>
  <c r="C1392" i="37"/>
  <c r="D1392" i="37"/>
  <c r="B1393" i="37"/>
  <c r="C1393" i="37"/>
  <c r="G1393" i="37" s="1"/>
  <c r="D1393" i="37"/>
  <c r="B1394" i="37"/>
  <c r="C1394" i="37"/>
  <c r="D1394" i="37"/>
  <c r="B1395" i="37"/>
  <c r="C1395" i="37"/>
  <c r="D1395" i="37"/>
  <c r="B1396" i="37"/>
  <c r="B1397" i="37"/>
  <c r="B1398" i="37"/>
  <c r="C1398" i="37"/>
  <c r="D1398" i="37"/>
  <c r="H1398" i="37" s="1"/>
  <c r="B1399" i="37"/>
  <c r="C1399" i="37"/>
  <c r="D1399" i="37"/>
  <c r="B1400" i="37"/>
  <c r="B1401" i="37"/>
  <c r="G1401" i="37" s="1"/>
  <c r="C1401" i="37"/>
  <c r="D1401" i="37"/>
  <c r="B1402" i="37"/>
  <c r="G1402" i="37" s="1"/>
  <c r="C1402" i="37"/>
  <c r="D1402" i="37"/>
  <c r="B1403" i="37"/>
  <c r="G1403" i="37" s="1"/>
  <c r="C1403" i="37"/>
  <c r="D1403" i="37"/>
  <c r="B1404" i="37"/>
  <c r="B1405" i="37"/>
  <c r="C1405" i="37"/>
  <c r="D1405" i="37"/>
  <c r="H1405" i="37" s="1"/>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G1413" i="37" s="1"/>
  <c r="C1413" i="37"/>
  <c r="D1413" i="37"/>
  <c r="B1414" i="37"/>
  <c r="G1414" i="37" s="1"/>
  <c r="C1414" i="37"/>
  <c r="D1414" i="37"/>
  <c r="B1415" i="37"/>
  <c r="G1415" i="37" s="1"/>
  <c r="C1415" i="37"/>
  <c r="D1415" i="37"/>
  <c r="B1416" i="37"/>
  <c r="G1416" i="37" s="1"/>
  <c r="C1416" i="37"/>
  <c r="D1416" i="37"/>
  <c r="H1416" i="37" s="1"/>
  <c r="B1417" i="37"/>
  <c r="G1417" i="37" s="1"/>
  <c r="C1417" i="37"/>
  <c r="D1417" i="37"/>
  <c r="B1418" i="37"/>
  <c r="G1418" i="37" s="1"/>
  <c r="C1418" i="37"/>
  <c r="D1418" i="37"/>
  <c r="B1419" i="37"/>
  <c r="G1419" i="37" s="1"/>
  <c r="C1419" i="37"/>
  <c r="D1419" i="37"/>
  <c r="B1420" i="37"/>
  <c r="C1420" i="37"/>
  <c r="D1420" i="37"/>
  <c r="B1421" i="37"/>
  <c r="G1421" i="37" s="1"/>
  <c r="C1421" i="37"/>
  <c r="D1421" i="37"/>
  <c r="B1422" i="37"/>
  <c r="G1422" i="37" s="1"/>
  <c r="C1422" i="37"/>
  <c r="D1422" i="37"/>
  <c r="B1423" i="37"/>
  <c r="B1424" i="37"/>
  <c r="B1425" i="37"/>
  <c r="B1426" i="37"/>
  <c r="B1427" i="37"/>
  <c r="G1427" i="37" s="1"/>
  <c r="I1427" i="37" s="1"/>
  <c r="C1427" i="37"/>
  <c r="D1427" i="37"/>
  <c r="B1428" i="37"/>
  <c r="G1428" i="37" s="1"/>
  <c r="I1428" i="37" s="1"/>
  <c r="C1428" i="37"/>
  <c r="D1428" i="37"/>
  <c r="B1429" i="37"/>
  <c r="G1429" i="37" s="1"/>
  <c r="I1429" i="37" s="1"/>
  <c r="C1429" i="37"/>
  <c r="D1429" i="37"/>
  <c r="B1430" i="37"/>
  <c r="G1430" i="37" s="1"/>
  <c r="C1430" i="37"/>
  <c r="D1430" i="37"/>
  <c r="H1430" i="37" s="1"/>
  <c r="B1431" i="37"/>
  <c r="G1431" i="37" s="1"/>
  <c r="I1431" i="37" s="1"/>
  <c r="C1431" i="37"/>
  <c r="D1431" i="37"/>
  <c r="B1432" i="37"/>
  <c r="G1432" i="37" s="1"/>
  <c r="I1432" i="37" s="1"/>
  <c r="C1432" i="37"/>
  <c r="D1432" i="37"/>
  <c r="B1433" i="37"/>
  <c r="B1434" i="37"/>
  <c r="G1434" i="37" s="1"/>
  <c r="I1434" i="37" s="1"/>
  <c r="C1434" i="37"/>
  <c r="H1434" i="37" s="1"/>
  <c r="D1434" i="37"/>
  <c r="B1435" i="37"/>
  <c r="G1435" i="37" s="1"/>
  <c r="I1435" i="37" s="1"/>
  <c r="C1435" i="37"/>
  <c r="D1435" i="37"/>
  <c r="B1436" i="37"/>
  <c r="G1436" i="37" s="1"/>
  <c r="I1436" i="37" s="1"/>
  <c r="C1436" i="37"/>
  <c r="D1436" i="37"/>
  <c r="B1437" i="37"/>
  <c r="G1437" i="37" s="1"/>
  <c r="I1437" i="37" s="1"/>
  <c r="C1437" i="37"/>
  <c r="D1437" i="37"/>
  <c r="B1438" i="37"/>
  <c r="G1438" i="37" s="1"/>
  <c r="I1438" i="37" s="1"/>
  <c r="C1438" i="37"/>
  <c r="H1438" i="37" s="1"/>
  <c r="D1438" i="37"/>
  <c r="B1439" i="37"/>
  <c r="G1439" i="37" s="1"/>
  <c r="I1439" i="37" s="1"/>
  <c r="C1439" i="37"/>
  <c r="D1439" i="37"/>
  <c r="B1440" i="37"/>
  <c r="G1440" i="37" s="1"/>
  <c r="I1440" i="37" s="1"/>
  <c r="C1440" i="37"/>
  <c r="D1440" i="37"/>
  <c r="B1441" i="37"/>
  <c r="B1442" i="37"/>
  <c r="B1443" i="37"/>
  <c r="C1443" i="37"/>
  <c r="D1443" i="37"/>
  <c r="G1443" i="37"/>
  <c r="B1444" i="37"/>
  <c r="C1444" i="37"/>
  <c r="D1444" i="37"/>
  <c r="G1444" i="37" s="1"/>
  <c r="I1444" i="37" s="1"/>
  <c r="B1445" i="37"/>
  <c r="C1445" i="37"/>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s="1"/>
  <c r="B1474" i="37"/>
  <c r="C1474" i="37"/>
  <c r="G1474" i="37" s="1"/>
  <c r="B1475" i="37"/>
  <c r="C1475" i="37"/>
  <c r="H1475" i="37" s="1"/>
  <c r="B1476" i="37"/>
  <c r="C1476" i="37"/>
  <c r="H1476" i="37" s="1"/>
  <c r="B1477" i="37"/>
  <c r="G1477" i="37" s="1"/>
  <c r="C1477" i="37"/>
  <c r="H1477" i="37" s="1"/>
  <c r="B1478" i="37"/>
  <c r="C1478" i="37"/>
  <c r="G1478" i="37" s="1"/>
  <c r="B1479" i="37"/>
  <c r="C1479" i="37"/>
  <c r="B1480" i="37"/>
  <c r="B1481" i="37"/>
  <c r="G1481" i="37" s="1"/>
  <c r="C1481" i="37"/>
  <c r="H1481" i="37" s="1"/>
  <c r="B1482" i="37"/>
  <c r="C1482" i="37"/>
  <c r="G1482" i="37" s="1"/>
  <c r="B1483" i="37"/>
  <c r="G1483" i="37" s="1"/>
  <c r="C1483" i="37"/>
  <c r="B1484" i="37"/>
  <c r="C1484" i="37"/>
  <c r="H1484" i="37" s="1"/>
  <c r="B1485" i="37"/>
  <c r="G1485" i="37" s="1"/>
  <c r="C1485" i="37"/>
  <c r="B1486" i="37"/>
  <c r="B1487" i="37"/>
  <c r="G1487" i="37" s="1"/>
  <c r="C1487" i="37"/>
  <c r="B1488" i="37"/>
  <c r="B1489" i="37"/>
  <c r="C1489" i="37"/>
  <c r="B1490" i="37"/>
  <c r="C1490" i="37"/>
  <c r="G1490" i="37" s="1"/>
  <c r="B1491" i="37"/>
  <c r="C1491" i="37"/>
  <c r="B1492" i="37"/>
  <c r="C1492" i="37"/>
  <c r="H1492" i="37" s="1"/>
  <c r="B1493" i="37"/>
  <c r="C1493" i="37"/>
  <c r="G1493" i="37"/>
  <c r="B1494" i="37"/>
  <c r="C1494" i="37"/>
  <c r="B1495" i="37"/>
  <c r="C1495" i="37"/>
  <c r="H1495" i="37" s="1"/>
  <c r="B1496" i="37"/>
  <c r="C1496" i="37"/>
  <c r="H1496" i="37" s="1"/>
  <c r="B1497" i="37"/>
  <c r="B1498" i="37"/>
  <c r="C1498" i="37"/>
  <c r="B1499" i="37"/>
  <c r="C1499" i="37"/>
  <c r="B1500" i="37"/>
  <c r="G1500" i="37" s="1"/>
  <c r="C1500" i="37"/>
  <c r="H1500" i="37" s="1"/>
  <c r="B1501" i="37"/>
  <c r="C1501" i="37"/>
  <c r="G1501" i="37"/>
  <c r="B1502" i="37"/>
  <c r="C1502" i="37"/>
  <c r="G1502" i="37" s="1"/>
  <c r="B1503" i="37"/>
  <c r="B1504" i="37"/>
  <c r="B1505" i="37"/>
  <c r="B1506" i="37"/>
  <c r="C1506" i="37"/>
  <c r="G1506" i="37" s="1"/>
  <c r="B1507" i="37"/>
  <c r="G1507" i="37" s="1"/>
  <c r="C1507" i="37"/>
  <c r="B1508" i="37"/>
  <c r="C1508" i="37"/>
  <c r="H1508" i="37" s="1"/>
  <c r="B1509" i="37"/>
  <c r="G1509" i="37" s="1"/>
  <c r="C1509" i="37"/>
  <c r="B1510" i="37"/>
  <c r="B1511" i="37"/>
  <c r="B1512" i="37"/>
  <c r="C1512" i="37"/>
  <c r="H1512" i="37" s="1"/>
  <c r="B1513" i="37"/>
  <c r="G1513" i="37" s="1"/>
  <c r="C1513" i="37"/>
  <c r="H1513" i="37" s="1"/>
  <c r="B1514" i="37"/>
  <c r="C1514" i="37"/>
  <c r="G1514" i="37" s="1"/>
  <c r="B1515" i="37"/>
  <c r="G1515" i="37" s="1"/>
  <c r="C1515" i="37"/>
  <c r="B1516" i="37"/>
  <c r="B1517" i="37"/>
  <c r="G1517" i="37" s="1"/>
  <c r="C1517" i="37"/>
  <c r="H1517" i="37" s="1"/>
  <c r="B1518" i="37"/>
  <c r="C1518" i="37"/>
  <c r="G1518" i="37" s="1"/>
  <c r="B1519" i="37"/>
  <c r="G1519" i="37" s="1"/>
  <c r="C1519" i="37"/>
  <c r="B1520" i="37"/>
  <c r="C1520" i="37"/>
  <c r="H1520" i="37" s="1"/>
  <c r="B1521" i="37"/>
  <c r="B1522" i="37"/>
  <c r="C1522" i="37"/>
  <c r="G1522" i="37" s="1"/>
  <c r="B1523" i="37"/>
  <c r="C1523" i="37"/>
  <c r="H1523" i="37" s="1"/>
  <c r="B1524" i="37"/>
  <c r="C1524" i="37"/>
  <c r="H1524" i="37" s="1"/>
  <c r="B1525" i="37"/>
  <c r="G1525" i="37" s="1"/>
  <c r="C1525" i="37"/>
  <c r="H1525" i="37" s="1"/>
  <c r="B1526" i="37"/>
  <c r="B1527" i="37"/>
  <c r="C1527" i="37"/>
  <c r="H1527" i="37" s="1"/>
  <c r="B1528" i="37"/>
  <c r="C1528" i="37"/>
  <c r="H1528" i="37" s="1"/>
  <c r="B1529" i="37"/>
  <c r="G1529" i="37" s="1"/>
  <c r="C1529" i="37"/>
  <c r="B1530" i="37"/>
  <c r="C1530" i="37"/>
  <c r="G1530" i="37" s="1"/>
  <c r="B1531" i="37"/>
  <c r="B1532" i="37"/>
  <c r="C1532" i="37"/>
  <c r="H1532" i="37" s="1"/>
  <c r="B1533" i="37"/>
  <c r="G1533" i="37" s="1"/>
  <c r="C1533" i="37"/>
  <c r="H1533" i="37" s="1"/>
  <c r="B1534" i="37"/>
  <c r="C1534" i="37"/>
  <c r="G1534" i="37" s="1"/>
  <c r="B1535" i="37"/>
  <c r="G1535" i="37" s="1"/>
  <c r="C1535" i="37"/>
  <c r="B1536" i="37"/>
  <c r="B1537" i="37"/>
  <c r="G1537" i="37" s="1"/>
  <c r="C1537" i="37"/>
  <c r="H1537" i="37" s="1"/>
  <c r="B1538" i="37"/>
  <c r="C1538" i="37"/>
  <c r="G1538" i="37" s="1"/>
  <c r="B1539" i="37"/>
  <c r="G1539" i="37" s="1"/>
  <c r="C1539" i="37"/>
  <c r="B1540" i="37"/>
  <c r="C1540" i="37"/>
  <c r="H1540" i="37" s="1"/>
  <c r="B1541" i="37"/>
  <c r="B1542" i="37"/>
  <c r="C1542" i="37"/>
  <c r="G1542" i="37" s="1"/>
  <c r="B1543" i="37"/>
  <c r="C1543" i="37"/>
  <c r="H1543" i="37" s="1"/>
  <c r="B1544" i="37"/>
  <c r="C1544" i="37"/>
  <c r="H1544" i="37" s="1"/>
  <c r="B1545" i="37"/>
  <c r="G1545" i="37" s="1"/>
  <c r="C1545" i="37"/>
  <c r="H1545" i="37" s="1"/>
  <c r="B1546" i="37"/>
  <c r="B1547" i="37"/>
  <c r="C1547" i="37"/>
  <c r="H1547" i="37" s="1"/>
  <c r="B1548" i="37"/>
  <c r="C1548" i="37"/>
  <c r="H1548" i="37" s="1"/>
  <c r="B1549" i="37"/>
  <c r="G1549" i="37" s="1"/>
  <c r="C1549" i="37"/>
  <c r="B1550" i="37"/>
  <c r="C1550" i="37"/>
  <c r="G1550" i="37" s="1"/>
  <c r="B1551" i="37"/>
  <c r="B1552" i="37"/>
  <c r="C1552" i="37"/>
  <c r="H1552" i="37" s="1"/>
  <c r="B1553" i="37"/>
  <c r="G1553" i="37" s="1"/>
  <c r="C1553" i="37"/>
  <c r="H1553" i="37" s="1"/>
  <c r="B1554" i="37"/>
  <c r="C1554" i="37"/>
  <c r="G1554" i="37" s="1"/>
  <c r="B1555" i="37"/>
  <c r="G1555" i="37" s="1"/>
  <c r="C1555" i="37"/>
  <c r="B1556" i="37"/>
  <c r="C1556" i="37"/>
  <c r="H1556" i="37" s="1"/>
  <c r="B1557" i="37"/>
  <c r="B1558" i="37"/>
  <c r="C1558" i="37"/>
  <c r="G1558" i="37" s="1"/>
  <c r="B1559" i="37"/>
  <c r="C1559" i="37"/>
  <c r="H1559" i="37" s="1"/>
  <c r="B1560" i="37"/>
  <c r="C1560" i="37"/>
  <c r="H1560" i="37" s="1"/>
  <c r="B1561" i="37"/>
  <c r="G1561" i="37" s="1"/>
  <c r="C1561" i="37"/>
  <c r="Q3" i="3"/>
  <c r="H1561" i="37"/>
  <c r="H1555" i="37"/>
  <c r="H1549" i="37"/>
  <c r="H1539" i="37"/>
  <c r="H1535" i="37"/>
  <c r="H1529" i="37"/>
  <c r="H1519" i="37"/>
  <c r="H1515" i="37"/>
  <c r="H1509" i="37"/>
  <c r="H1507" i="37"/>
  <c r="H1501" i="37"/>
  <c r="H1499" i="37"/>
  <c r="H1493" i="37"/>
  <c r="H1491" i="37"/>
  <c r="H1489" i="37"/>
  <c r="H1487" i="37"/>
  <c r="H1485" i="37"/>
  <c r="H1483" i="37"/>
  <c r="H1479" i="37"/>
  <c r="H1473" i="37"/>
  <c r="H1465" i="37"/>
  <c r="H1447" i="37"/>
  <c r="H1445" i="37"/>
  <c r="H1444" i="37"/>
  <c r="H1443" i="37"/>
  <c r="H1440" i="37"/>
  <c r="H1439" i="37"/>
  <c r="H1437" i="37"/>
  <c r="H1436" i="37"/>
  <c r="H1435" i="37"/>
  <c r="H1432" i="37"/>
  <c r="H1431" i="37"/>
  <c r="H1429" i="37"/>
  <c r="H1428" i="37"/>
  <c r="H1427" i="37"/>
  <c r="H1422" i="37"/>
  <c r="H1421" i="37"/>
  <c r="H1419" i="37"/>
  <c r="H1418" i="37"/>
  <c r="H1417" i="37"/>
  <c r="H1415" i="37"/>
  <c r="H1414" i="37"/>
  <c r="H1413" i="37"/>
  <c r="H1410" i="37"/>
  <c r="H1409" i="37"/>
  <c r="H1408" i="37"/>
  <c r="H1407" i="37"/>
  <c r="H1406" i="37"/>
  <c r="H1403" i="37"/>
  <c r="H1402" i="37"/>
  <c r="H1401" i="37"/>
  <c r="H1399"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4" i="37"/>
  <c r="H382" i="37"/>
  <c r="H381" i="37"/>
  <c r="H379" i="37"/>
  <c r="H378" i="37"/>
  <c r="H377" i="37"/>
  <c r="H376" i="37"/>
  <c r="H374" i="37"/>
  <c r="H373" i="37"/>
  <c r="H372" i="37"/>
  <c r="H371" i="37"/>
  <c r="H369" i="37"/>
  <c r="H368" i="37"/>
  <c r="H367" i="37"/>
  <c r="H366" i="37"/>
  <c r="H365" i="37"/>
  <c r="H364" i="37"/>
  <c r="H363" i="37"/>
  <c r="H362" i="37"/>
  <c r="H358" i="37"/>
  <c r="H357" i="37"/>
  <c r="H354" i="37"/>
  <c r="H353" i="37"/>
  <c r="H352" i="37"/>
  <c r="H351" i="37"/>
  <c r="H350" i="37"/>
  <c r="H349" i="37"/>
  <c r="H347" i="37"/>
  <c r="H346"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4" i="37"/>
  <c r="H233" i="37"/>
  <c r="H231" i="37"/>
  <c r="H230" i="37"/>
  <c r="H228" i="37"/>
  <c r="H227" i="37"/>
  <c r="H225" i="37"/>
  <c r="H224" i="37"/>
  <c r="H221" i="37"/>
  <c r="H220" i="37"/>
  <c r="H219" i="37"/>
  <c r="H218" i="37"/>
  <c r="H216" i="37"/>
  <c r="H215" i="37"/>
  <c r="H212" i="37"/>
  <c r="H211" i="37"/>
  <c r="H210" i="37"/>
  <c r="H207" i="37"/>
  <c r="H206" i="37"/>
  <c r="H205" i="37"/>
  <c r="H204" i="37"/>
  <c r="H203" i="37"/>
  <c r="H202" i="37"/>
  <c r="H201" i="37"/>
  <c r="H199" i="37"/>
  <c r="H198" i="37"/>
  <c r="H197" i="37"/>
  <c r="H196" i="37"/>
  <c r="H192" i="37"/>
  <c r="H191"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6" i="37"/>
  <c r="H85" i="37"/>
  <c r="H83" i="37"/>
  <c r="H82" i="37"/>
  <c r="H81" i="37"/>
  <c r="H80" i="37"/>
  <c r="H79"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7" i="3"/>
  <c r="H7" i="3"/>
  <c r="I7" i="3"/>
  <c r="U6" i="3"/>
  <c r="J7" i="3" s="1"/>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H28" i="3"/>
  <c r="G29" i="3"/>
  <c r="H29" i="3"/>
  <c r="G31" i="3"/>
  <c r="E31" i="3" s="1"/>
  <c r="H31" i="3"/>
  <c r="G32" i="3"/>
  <c r="H32" i="3"/>
  <c r="G33" i="3"/>
  <c r="E33" i="3" s="1"/>
  <c r="B33" i="3" s="1"/>
  <c r="H33" i="3"/>
  <c r="G34" i="3"/>
  <c r="H34" i="3"/>
  <c r="E34" i="3" s="1"/>
  <c r="G35" i="3"/>
  <c r="E35" i="3" s="1"/>
  <c r="H35" i="3"/>
  <c r="G36" i="3"/>
  <c r="H36" i="3"/>
  <c r="G37" i="3"/>
  <c r="H37" i="3"/>
  <c r="E37" i="3"/>
  <c r="B37" i="3" s="1"/>
  <c r="G38" i="3"/>
  <c r="E38" i="3" s="1"/>
  <c r="H38" i="3"/>
  <c r="G39" i="3"/>
  <c r="H39" i="3"/>
  <c r="G40" i="3"/>
  <c r="H40" i="3"/>
  <c r="G41" i="3"/>
  <c r="H41" i="3"/>
  <c r="G42" i="3"/>
  <c r="H42" i="3"/>
  <c r="E42" i="3" s="1"/>
  <c r="G43" i="3"/>
  <c r="E43" i="3" s="1"/>
  <c r="H43" i="3"/>
  <c r="G44" i="3"/>
  <c r="H44" i="3"/>
  <c r="G45" i="3"/>
  <c r="E45" i="3" s="1"/>
  <c r="B45" i="3" s="1"/>
  <c r="H45" i="3"/>
  <c r="G46" i="3"/>
  <c r="H46" i="3"/>
  <c r="G47" i="3"/>
  <c r="H47" i="3"/>
  <c r="G48" i="3"/>
  <c r="H48" i="3"/>
  <c r="G49" i="3"/>
  <c r="E49" i="3" s="1"/>
  <c r="B49" i="3" s="1"/>
  <c r="H49" i="3"/>
  <c r="G50" i="3"/>
  <c r="H50" i="3"/>
  <c r="E50" i="3" s="1"/>
  <c r="G51" i="3"/>
  <c r="E51" i="3" s="1"/>
  <c r="H51" i="3"/>
  <c r="G52" i="3"/>
  <c r="H52" i="3"/>
  <c r="G53" i="3"/>
  <c r="H53" i="3"/>
  <c r="E53" i="3"/>
  <c r="B53" i="3" s="1"/>
  <c r="G54" i="3"/>
  <c r="E54" i="3" s="1"/>
  <c r="H54" i="3"/>
  <c r="G55" i="3"/>
  <c r="E55" i="3" s="1"/>
  <c r="H55" i="3"/>
  <c r="G56" i="3"/>
  <c r="H56" i="3"/>
  <c r="G57" i="3"/>
  <c r="E57" i="3" s="1"/>
  <c r="B57" i="3" s="1"/>
  <c r="H57" i="3"/>
  <c r="G58" i="3"/>
  <c r="H58" i="3"/>
  <c r="G59" i="3"/>
  <c r="E59" i="3" s="1"/>
  <c r="H59" i="3"/>
  <c r="G60" i="3"/>
  <c r="H60" i="3"/>
  <c r="G61" i="3"/>
  <c r="H61" i="3"/>
  <c r="E61" i="3"/>
  <c r="B61" i="3" s="1"/>
  <c r="G62" i="3"/>
  <c r="E62" i="3" s="1"/>
  <c r="H62" i="3"/>
  <c r="G63" i="3"/>
  <c r="E63" i="3" s="1"/>
  <c r="H63" i="3"/>
  <c r="G64" i="3"/>
  <c r="H64" i="3"/>
  <c r="G65" i="3"/>
  <c r="H65" i="3"/>
  <c r="G66" i="3"/>
  <c r="H66" i="3"/>
  <c r="G67" i="3"/>
  <c r="H67" i="3"/>
  <c r="G68" i="3"/>
  <c r="H68" i="3"/>
  <c r="G69" i="3"/>
  <c r="H69" i="3"/>
  <c r="E69" i="3"/>
  <c r="B69" i="3" s="1"/>
  <c r="G70" i="3"/>
  <c r="E70" i="3" s="1"/>
  <c r="H70" i="3"/>
  <c r="G71" i="3"/>
  <c r="E71" i="3" s="1"/>
  <c r="H71" i="3"/>
  <c r="G72" i="3"/>
  <c r="H72" i="3"/>
  <c r="G73" i="3"/>
  <c r="E73" i="3" s="1"/>
  <c r="B73" i="3" s="1"/>
  <c r="H73" i="3"/>
  <c r="G74" i="3"/>
  <c r="H74" i="3"/>
  <c r="E74" i="3" s="1"/>
  <c r="G75" i="3"/>
  <c r="E75" i="3" s="1"/>
  <c r="H75" i="3"/>
  <c r="G76" i="3"/>
  <c r="H76" i="3"/>
  <c r="G77" i="3"/>
  <c r="H77" i="3"/>
  <c r="E77" i="3"/>
  <c r="B77" i="3" s="1"/>
  <c r="G78" i="3"/>
  <c r="E78" i="3" s="1"/>
  <c r="H78" i="3"/>
  <c r="G79" i="3"/>
  <c r="E79" i="3" s="1"/>
  <c r="H79" i="3"/>
  <c r="G80" i="3"/>
  <c r="H80" i="3"/>
  <c r="G81" i="3"/>
  <c r="E81" i="3" s="1"/>
  <c r="B81" i="3" s="1"/>
  <c r="H81" i="3"/>
  <c r="G82" i="3"/>
  <c r="H82" i="3"/>
  <c r="E82" i="3" s="1"/>
  <c r="G83" i="3"/>
  <c r="E83" i="3" s="1"/>
  <c r="H83" i="3"/>
  <c r="G84" i="3"/>
  <c r="H84" i="3"/>
  <c r="G85" i="3"/>
  <c r="H85" i="3"/>
  <c r="E85" i="3"/>
  <c r="B85" i="3" s="1"/>
  <c r="G86" i="3"/>
  <c r="E86" i="3" s="1"/>
  <c r="H86" i="3"/>
  <c r="G87" i="3"/>
  <c r="E87" i="3" s="1"/>
  <c r="H87" i="3"/>
  <c r="G88" i="3"/>
  <c r="E88" i="3" s="1"/>
  <c r="H88" i="3"/>
  <c r="G89" i="3"/>
  <c r="E89" i="3" s="1"/>
  <c r="B89" i="3" s="1"/>
  <c r="H89" i="3"/>
  <c r="G90" i="3"/>
  <c r="H90" i="3"/>
  <c r="E90" i="3" s="1"/>
  <c r="G91" i="3"/>
  <c r="E91" i="3" s="1"/>
  <c r="H91" i="3"/>
  <c r="G92" i="3"/>
  <c r="H92" i="3"/>
  <c r="G93" i="3"/>
  <c r="H93" i="3"/>
  <c r="E93" i="3"/>
  <c r="B93" i="3" s="1"/>
  <c r="G94" i="3"/>
  <c r="E94" i="3" s="1"/>
  <c r="H94" i="3"/>
  <c r="G95" i="3"/>
  <c r="E95" i="3" s="1"/>
  <c r="H95" i="3"/>
  <c r="G96" i="3"/>
  <c r="E96" i="3" s="1"/>
  <c r="H96" i="3"/>
  <c r="G97" i="3"/>
  <c r="E97" i="3" s="1"/>
  <c r="B97" i="3" s="1"/>
  <c r="H97" i="3"/>
  <c r="G98" i="3"/>
  <c r="H98" i="3"/>
  <c r="E98" i="3" s="1"/>
  <c r="G99" i="3"/>
  <c r="E99" i="3" s="1"/>
  <c r="H99" i="3"/>
  <c r="G100" i="3"/>
  <c r="H100" i="3"/>
  <c r="G101" i="3"/>
  <c r="H101" i="3"/>
  <c r="E101" i="3"/>
  <c r="B101" i="3" s="1"/>
  <c r="G102" i="3"/>
  <c r="E102" i="3" s="1"/>
  <c r="H102" i="3"/>
  <c r="G103" i="3"/>
  <c r="H103" i="3"/>
  <c r="G104" i="3"/>
  <c r="E104" i="3" s="1"/>
  <c r="H104" i="3"/>
  <c r="G105" i="3"/>
  <c r="H105" i="3"/>
  <c r="E105" i="3"/>
  <c r="B105" i="3" s="1"/>
  <c r="G106" i="3"/>
  <c r="H106" i="3"/>
  <c r="E106" i="3"/>
  <c r="G107" i="3"/>
  <c r="E107" i="3" s="1"/>
  <c r="H107" i="3"/>
  <c r="G108" i="3"/>
  <c r="H108" i="3"/>
  <c r="G109" i="3"/>
  <c r="E109" i="3" s="1"/>
  <c r="B109" i="3" s="1"/>
  <c r="H109" i="3"/>
  <c r="G110" i="3"/>
  <c r="H110" i="3"/>
  <c r="G111" i="3"/>
  <c r="H111" i="3"/>
  <c r="G112" i="3"/>
  <c r="E112" i="3" s="1"/>
  <c r="H112" i="3"/>
  <c r="G113" i="3"/>
  <c r="H113" i="3"/>
  <c r="E113" i="3"/>
  <c r="B113" i="3" s="1"/>
  <c r="G114" i="3"/>
  <c r="H114" i="3"/>
  <c r="E114" i="3" s="1"/>
  <c r="B114" i="3" s="1"/>
  <c r="G115" i="3"/>
  <c r="E115" i="3" s="1"/>
  <c r="H115" i="3"/>
  <c r="G116" i="3"/>
  <c r="H116" i="3"/>
  <c r="G117" i="3"/>
  <c r="E117" i="3" s="1"/>
  <c r="B117" i="3" s="1"/>
  <c r="H117" i="3"/>
  <c r="G118" i="3"/>
  <c r="H118" i="3"/>
  <c r="G119" i="3"/>
  <c r="E119" i="3" s="1"/>
  <c r="H119" i="3"/>
  <c r="G120" i="3"/>
  <c r="H120" i="3"/>
  <c r="G121" i="3"/>
  <c r="E121" i="3" s="1"/>
  <c r="B121" i="3" s="1"/>
  <c r="H121" i="3"/>
  <c r="G122" i="3"/>
  <c r="E122" i="3" s="1"/>
  <c r="B122" i="3" s="1"/>
  <c r="H122" i="3"/>
  <c r="G123" i="3"/>
  <c r="H123" i="3"/>
  <c r="G124" i="3"/>
  <c r="H124" i="3"/>
  <c r="G125" i="3"/>
  <c r="H125" i="3"/>
  <c r="E125" i="3" s="1"/>
  <c r="B125" i="3" s="1"/>
  <c r="G126" i="3"/>
  <c r="H126" i="3"/>
  <c r="E126" i="3"/>
  <c r="G127" i="3"/>
  <c r="E127" i="3" s="1"/>
  <c r="B127" i="3" s="1"/>
  <c r="H127" i="3"/>
  <c r="G128" i="3"/>
  <c r="H128" i="3"/>
  <c r="G129" i="3"/>
  <c r="E129" i="3" s="1"/>
  <c r="B129" i="3" s="1"/>
  <c r="H129" i="3"/>
  <c r="G130" i="3"/>
  <c r="E130" i="3" s="1"/>
  <c r="B130" i="3" s="1"/>
  <c r="H130" i="3"/>
  <c r="G131" i="3"/>
  <c r="H131" i="3"/>
  <c r="G132" i="3"/>
  <c r="H132" i="3"/>
  <c r="G133" i="3"/>
  <c r="H133" i="3"/>
  <c r="E133" i="3" s="1"/>
  <c r="B133" i="3" s="1"/>
  <c r="G134" i="3"/>
  <c r="H134" i="3"/>
  <c r="E134" i="3"/>
  <c r="G135" i="3"/>
  <c r="E135" i="3" s="1"/>
  <c r="H135" i="3"/>
  <c r="G136" i="3"/>
  <c r="H136" i="3"/>
  <c r="G137" i="3"/>
  <c r="E137" i="3" s="1"/>
  <c r="B137" i="3" s="1"/>
  <c r="H137" i="3"/>
  <c r="G138" i="3"/>
  <c r="E138" i="3" s="1"/>
  <c r="B138" i="3" s="1"/>
  <c r="H138" i="3"/>
  <c r="G140" i="3"/>
  <c r="H140" i="3"/>
  <c r="G141" i="3"/>
  <c r="E141" i="3" s="1"/>
  <c r="B141" i="3" s="1"/>
  <c r="H141" i="3"/>
  <c r="G142" i="3"/>
  <c r="E142" i="3" s="1"/>
  <c r="B142" i="3" s="1"/>
  <c r="H142" i="3"/>
  <c r="G143" i="3"/>
  <c r="H143" i="3"/>
  <c r="G144" i="3"/>
  <c r="E144" i="3" s="1"/>
  <c r="B144" i="3" s="1"/>
  <c r="H144" i="3"/>
  <c r="G145" i="3"/>
  <c r="H145" i="3"/>
  <c r="E145" i="3"/>
  <c r="B145" i="3" s="1"/>
  <c r="G146" i="3"/>
  <c r="H146" i="3"/>
  <c r="E146" i="3"/>
  <c r="G147" i="3"/>
  <c r="E147" i="3" s="1"/>
  <c r="B147" i="3" s="1"/>
  <c r="H147" i="3"/>
  <c r="G148" i="3"/>
  <c r="H148" i="3"/>
  <c r="G149" i="3"/>
  <c r="E149" i="3" s="1"/>
  <c r="B149" i="3" s="1"/>
  <c r="H149" i="3"/>
  <c r="G150" i="3"/>
  <c r="E150" i="3" s="1"/>
  <c r="B150" i="3" s="1"/>
  <c r="H150" i="3"/>
  <c r="G151" i="3"/>
  <c r="H151" i="3"/>
  <c r="G152" i="3"/>
  <c r="E152" i="3" s="1"/>
  <c r="B152" i="3" s="1"/>
  <c r="H152" i="3"/>
  <c r="G153" i="3"/>
  <c r="H153" i="3"/>
  <c r="E153" i="3"/>
  <c r="B153" i="3" s="1"/>
  <c r="G154" i="3"/>
  <c r="H154" i="3"/>
  <c r="E154" i="3"/>
  <c r="G155" i="3"/>
  <c r="E155" i="3" s="1"/>
  <c r="B155" i="3" s="1"/>
  <c r="H155" i="3"/>
  <c r="G156" i="3"/>
  <c r="H156" i="3"/>
  <c r="T158" i="3"/>
  <c r="G162" i="3"/>
  <c r="E162" i="3" s="1"/>
  <c r="B162" i="3" s="1"/>
  <c r="G164" i="3"/>
  <c r="E164" i="3" s="1"/>
  <c r="G166" i="3"/>
  <c r="E166" i="3" s="1"/>
  <c r="B166" i="3" s="1"/>
  <c r="G212" i="3"/>
  <c r="H212" i="3"/>
  <c r="G260" i="3"/>
  <c r="E260" i="3" s="1"/>
  <c r="H260" i="3"/>
  <c r="G263" i="3"/>
  <c r="H263" i="3"/>
  <c r="G264" i="3"/>
  <c r="H264" i="3"/>
  <c r="G265" i="3"/>
  <c r="E265" i="3" s="1"/>
  <c r="B265" i="3" s="1"/>
  <c r="H265" i="3"/>
  <c r="G268" i="3"/>
  <c r="H268" i="3"/>
  <c r="E268" i="3"/>
  <c r="G269" i="3"/>
  <c r="H269" i="3"/>
  <c r="E269" i="3"/>
  <c r="G270" i="3"/>
  <c r="E270" i="3" s="1"/>
  <c r="H270" i="3"/>
  <c r="G271" i="3"/>
  <c r="H271" i="3"/>
  <c r="G272" i="3"/>
  <c r="E272" i="3" s="1"/>
  <c r="B272" i="3" s="1"/>
  <c r="H272" i="3"/>
  <c r="G273" i="3"/>
  <c r="H273" i="3"/>
  <c r="G274" i="3"/>
  <c r="H274" i="3"/>
  <c r="G275" i="3"/>
  <c r="E275" i="3" s="1"/>
  <c r="H275" i="3"/>
  <c r="G276" i="3"/>
  <c r="H276" i="3"/>
  <c r="E276" i="3"/>
  <c r="G277" i="3"/>
  <c r="H277" i="3"/>
  <c r="E277" i="3"/>
  <c r="G278" i="3"/>
  <c r="E278" i="3" s="1"/>
  <c r="G279" i="3"/>
  <c r="H279" i="3"/>
  <c r="E279" i="3"/>
  <c r="G280" i="3"/>
  <c r="E280" i="3" s="1"/>
  <c r="B280" i="3" s="1"/>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88" i="3" s="1"/>
  <c r="F290" i="3"/>
  <c r="F289" i="3"/>
  <c r="F287" i="3"/>
  <c r="F286" i="3"/>
  <c r="F285" i="3"/>
  <c r="F284" i="3"/>
  <c r="F283" i="3"/>
  <c r="F282" i="3"/>
  <c r="F281" i="3"/>
  <c r="F280" i="3"/>
  <c r="F279" i="3"/>
  <c r="B279" i="3" s="1"/>
  <c r="F278" i="3"/>
  <c r="F277" i="3"/>
  <c r="B277" i="3"/>
  <c r="F276" i="3"/>
  <c r="F275" i="3"/>
  <c r="B275" i="3" s="1"/>
  <c r="F274" i="3"/>
  <c r="F273" i="3"/>
  <c r="F272" i="3"/>
  <c r="F271" i="3"/>
  <c r="F270" i="3"/>
  <c r="F269" i="3"/>
  <c r="B269" i="3" s="1"/>
  <c r="F268" i="3"/>
  <c r="F261" i="3" s="1"/>
  <c r="F267" i="3"/>
  <c r="F266" i="3"/>
  <c r="F265" i="3"/>
  <c r="F264" i="3"/>
  <c r="F263" i="3"/>
  <c r="F262" i="3"/>
  <c r="L260" i="3"/>
  <c r="F260" i="3" s="1"/>
  <c r="L258" i="3"/>
  <c r="F258" i="3" s="1"/>
  <c r="B258" i="3" s="1"/>
  <c r="M258" i="3"/>
  <c r="L257" i="3"/>
  <c r="M257" i="3"/>
  <c r="L256" i="3"/>
  <c r="M256" i="3"/>
  <c r="L255" i="3"/>
  <c r="M255" i="3"/>
  <c r="F255" i="3" s="1"/>
  <c r="B255" i="3" s="1"/>
  <c r="L254" i="3"/>
  <c r="M254" i="3"/>
  <c r="F254" i="3"/>
  <c r="B254" i="3" s="1"/>
  <c r="L253" i="3"/>
  <c r="M253" i="3"/>
  <c r="L252" i="3"/>
  <c r="M252" i="3"/>
  <c r="L251" i="3"/>
  <c r="M251" i="3"/>
  <c r="F251" i="3" s="1"/>
  <c r="B251" i="3" s="1"/>
  <c r="L250" i="3"/>
  <c r="F250" i="3" s="1"/>
  <c r="B250" i="3" s="1"/>
  <c r="M250" i="3"/>
  <c r="L249" i="3"/>
  <c r="M249" i="3"/>
  <c r="L248" i="3"/>
  <c r="M248" i="3"/>
  <c r="L247" i="3"/>
  <c r="F247" i="3" s="1"/>
  <c r="B247" i="3" s="1"/>
  <c r="M247" i="3"/>
  <c r="L246" i="3"/>
  <c r="M246" i="3"/>
  <c r="F246" i="3"/>
  <c r="B246" i="3" s="1"/>
  <c r="L245" i="3"/>
  <c r="M245" i="3"/>
  <c r="L244" i="3"/>
  <c r="M244" i="3"/>
  <c r="L243" i="3"/>
  <c r="M243" i="3"/>
  <c r="F243" i="3" s="1"/>
  <c r="B243" i="3" s="1"/>
  <c r="L242" i="3"/>
  <c r="F242" i="3" s="1"/>
  <c r="B242" i="3" s="1"/>
  <c r="M242" i="3"/>
  <c r="L241" i="3"/>
  <c r="M241" i="3"/>
  <c r="L240" i="3"/>
  <c r="M240" i="3"/>
  <c r="L239" i="3"/>
  <c r="F239" i="3" s="1"/>
  <c r="B239" i="3" s="1"/>
  <c r="M239" i="3"/>
  <c r="L238" i="3"/>
  <c r="M238" i="3"/>
  <c r="F238" i="3"/>
  <c r="B238" i="3" s="1"/>
  <c r="L237" i="3"/>
  <c r="M237" i="3"/>
  <c r="L236" i="3"/>
  <c r="M236" i="3"/>
  <c r="L235" i="3"/>
  <c r="M235" i="3"/>
  <c r="F235" i="3" s="1"/>
  <c r="B235" i="3" s="1"/>
  <c r="L234" i="3"/>
  <c r="F234" i="3" s="1"/>
  <c r="B234" i="3" s="1"/>
  <c r="M234" i="3"/>
  <c r="L233" i="3"/>
  <c r="M233" i="3"/>
  <c r="L232" i="3"/>
  <c r="M232" i="3"/>
  <c r="L231" i="3"/>
  <c r="F231" i="3" s="1"/>
  <c r="B231" i="3" s="1"/>
  <c r="M231" i="3"/>
  <c r="L230" i="3"/>
  <c r="M230" i="3"/>
  <c r="F230" i="3"/>
  <c r="B230" i="3" s="1"/>
  <c r="L229" i="3"/>
  <c r="M229" i="3"/>
  <c r="L228" i="3"/>
  <c r="M228" i="3"/>
  <c r="L227" i="3"/>
  <c r="M227" i="3"/>
  <c r="F227" i="3" s="1"/>
  <c r="B227" i="3" s="1"/>
  <c r="L226" i="3"/>
  <c r="F226" i="3" s="1"/>
  <c r="B226" i="3" s="1"/>
  <c r="M226" i="3"/>
  <c r="L225" i="3"/>
  <c r="M225" i="3"/>
  <c r="L224" i="3"/>
  <c r="M224" i="3"/>
  <c r="L223" i="3"/>
  <c r="F223" i="3" s="1"/>
  <c r="B223" i="3" s="1"/>
  <c r="M223" i="3"/>
  <c r="L222" i="3"/>
  <c r="M222" i="3"/>
  <c r="F222" i="3"/>
  <c r="B222" i="3" s="1"/>
  <c r="L221" i="3"/>
  <c r="M221" i="3"/>
  <c r="L220" i="3"/>
  <c r="M220" i="3"/>
  <c r="L219" i="3"/>
  <c r="M219" i="3"/>
  <c r="F219" i="3" s="1"/>
  <c r="B219" i="3" s="1"/>
  <c r="L218" i="3"/>
  <c r="F218" i="3" s="1"/>
  <c r="B218" i="3" s="1"/>
  <c r="M218" i="3"/>
  <c r="L217" i="3"/>
  <c r="M217" i="3"/>
  <c r="L216" i="3"/>
  <c r="M216" i="3"/>
  <c r="L215" i="3"/>
  <c r="F215" i="3" s="1"/>
  <c r="B215" i="3" s="1"/>
  <c r="M215" i="3"/>
  <c r="L214" i="3"/>
  <c r="M214" i="3"/>
  <c r="F214" i="3"/>
  <c r="B214" i="3" s="1"/>
  <c r="L213" i="3"/>
  <c r="M213" i="3"/>
  <c r="F212" i="3"/>
  <c r="F211" i="3"/>
  <c r="B211" i="3" s="1"/>
  <c r="L210" i="3"/>
  <c r="M210" i="3"/>
  <c r="F210" i="3" s="1"/>
  <c r="B210" i="3" s="1"/>
  <c r="L209" i="3"/>
  <c r="L208" i="3"/>
  <c r="L207" i="3"/>
  <c r="M207" i="3"/>
  <c r="L206" i="3"/>
  <c r="M206" i="3"/>
  <c r="L205" i="3"/>
  <c r="M205" i="3"/>
  <c r="L204" i="3"/>
  <c r="M204" i="3"/>
  <c r="L203" i="3"/>
  <c r="M203" i="3"/>
  <c r="L202" i="3"/>
  <c r="M202" i="3"/>
  <c r="L201" i="3"/>
  <c r="M201" i="3"/>
  <c r="L200" i="3"/>
  <c r="F200" i="3" s="1"/>
  <c r="B200" i="3" s="1"/>
  <c r="M200" i="3"/>
  <c r="L199" i="3"/>
  <c r="M199" i="3"/>
  <c r="B164" i="3"/>
  <c r="B154" i="3"/>
  <c r="B146" i="3"/>
  <c r="B135" i="3"/>
  <c r="B134" i="3"/>
  <c r="B126" i="3"/>
  <c r="B119" i="3"/>
  <c r="B115" i="3"/>
  <c r="B112" i="3"/>
  <c r="B107" i="3"/>
  <c r="B106" i="3"/>
  <c r="B104" i="3"/>
  <c r="B102" i="3"/>
  <c r="B99" i="3"/>
  <c r="B98" i="3"/>
  <c r="B96" i="3"/>
  <c r="B95" i="3"/>
  <c r="B94" i="3"/>
  <c r="B91" i="3"/>
  <c r="B90" i="3"/>
  <c r="B88" i="3"/>
  <c r="B87" i="3"/>
  <c r="B86" i="3"/>
  <c r="B83" i="3"/>
  <c r="B82" i="3"/>
  <c r="B79" i="3"/>
  <c r="B78" i="3"/>
  <c r="B75" i="3"/>
  <c r="B74" i="3"/>
  <c r="B71" i="3"/>
  <c r="B70" i="3"/>
  <c r="B63" i="3"/>
  <c r="B62" i="3"/>
  <c r="B59" i="3"/>
  <c r="B55" i="3"/>
  <c r="B54" i="3"/>
  <c r="B51" i="3"/>
  <c r="B50" i="3"/>
  <c r="B43" i="3"/>
  <c r="B42" i="3"/>
  <c r="B38" i="3"/>
  <c r="B35" i="3"/>
  <c r="B34" i="3"/>
  <c r="B31" i="3"/>
  <c r="B26" i="3"/>
  <c r="L7" i="3"/>
  <c r="F7" i="3" s="1"/>
  <c r="F4" i="3" s="1"/>
  <c r="F297" i="3"/>
  <c r="F292"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F236" i="27"/>
  <c r="E236" i="27"/>
  <c r="D1201" i="37" s="1"/>
  <c r="E235" i="27"/>
  <c r="D1200"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H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3" i="1"/>
  <c r="F530" i="1"/>
  <c r="F529" i="1"/>
  <c r="F528" i="1"/>
  <c r="F527" i="1"/>
  <c r="F526" i="1"/>
  <c r="F525"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299" i="1"/>
  <c r="F298" i="1"/>
  <c r="F297" i="1"/>
  <c r="F296" i="1"/>
  <c r="F295" i="1"/>
  <c r="F291" i="1"/>
  <c r="F290" i="1"/>
  <c r="F289" i="1"/>
  <c r="F288" i="1"/>
  <c r="F286" i="1"/>
  <c r="F285" i="1"/>
  <c r="F284"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6" i="1"/>
  <c r="F165" i="1"/>
  <c r="F164" i="1"/>
  <c r="F163" i="1"/>
  <c r="F162" i="1"/>
  <c r="F161" i="1"/>
  <c r="F158" i="1"/>
  <c r="F157" i="1"/>
  <c r="F156" i="1"/>
  <c r="F155" i="1"/>
  <c r="F154" i="1"/>
  <c r="F153" i="1"/>
  <c r="F152" i="1"/>
  <c r="F151" i="1"/>
  <c r="F150" i="1"/>
  <c r="F149" i="1"/>
  <c r="F148" i="1"/>
  <c r="F147"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7" i="1"/>
  <c r="F76" i="1"/>
  <c r="F75" i="1"/>
  <c r="F73" i="1"/>
  <c r="F72" i="1"/>
  <c r="F70" i="1"/>
  <c r="F69" i="1"/>
  <c r="F68" i="1"/>
  <c r="F67" i="1"/>
  <c r="F66" i="1"/>
  <c r="F65" i="1"/>
  <c r="F64" i="1"/>
  <c r="F63" i="1"/>
  <c r="F62" i="1"/>
  <c r="F61" i="1"/>
  <c r="F59" i="1"/>
  <c r="F58"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73" i="36"/>
  <c r="F97" i="36"/>
  <c r="G1224" i="37" l="1"/>
  <c r="G1252" i="37"/>
  <c r="E264" i="3"/>
  <c r="B264" i="3" s="1"/>
  <c r="F247" i="27"/>
  <c r="G1209" i="37"/>
  <c r="E273" i="3"/>
  <c r="B273" i="3" s="1"/>
  <c r="G1133" i="37"/>
  <c r="E283" i="3"/>
  <c r="B283" i="3" s="1"/>
  <c r="G1127" i="37"/>
  <c r="G1117" i="37"/>
  <c r="D139" i="27"/>
  <c r="C1104" i="37" s="1"/>
  <c r="F140" i="27"/>
  <c r="D75" i="27"/>
  <c r="C1040" i="37" s="1"/>
  <c r="F76" i="27"/>
  <c r="F58" i="27"/>
  <c r="G1021" i="37"/>
  <c r="G989" i="37"/>
  <c r="G988" i="37"/>
  <c r="G987" i="37"/>
  <c r="G986" i="37"/>
  <c r="G980" i="37"/>
  <c r="H1420" i="37"/>
  <c r="G1420" i="37"/>
  <c r="G1405" i="37"/>
  <c r="G1399" i="37"/>
  <c r="G1398" i="37"/>
  <c r="H1389" i="37"/>
  <c r="G1312" i="37"/>
  <c r="K20" i="37"/>
  <c r="G645" i="37"/>
  <c r="G643" i="37"/>
  <c r="G641" i="37"/>
  <c r="G403" i="37"/>
  <c r="F421" i="1"/>
  <c r="G402" i="37"/>
  <c r="G285" i="37"/>
  <c r="G236" i="37"/>
  <c r="F167" i="1"/>
  <c r="H87" i="37"/>
  <c r="H78" i="37"/>
  <c r="G1559" i="37"/>
  <c r="G1496" i="37"/>
  <c r="G1489" i="37"/>
  <c r="G1479" i="37"/>
  <c r="G1472" i="37"/>
  <c r="G787" i="37"/>
  <c r="G781" i="37"/>
  <c r="G778" i="37"/>
  <c r="G776" i="37"/>
  <c r="G773" i="37"/>
  <c r="G731" i="37"/>
  <c r="G698" i="37"/>
  <c r="E46" i="3"/>
  <c r="B46" i="3" s="1"/>
  <c r="G697" i="37"/>
  <c r="F208" i="3"/>
  <c r="B208" i="3" s="1"/>
  <c r="G694" i="37"/>
  <c r="G693" i="37"/>
  <c r="G692" i="37"/>
  <c r="G690" i="37"/>
  <c r="G663" i="37"/>
  <c r="G655" i="37"/>
  <c r="G652" i="37"/>
  <c r="E29" i="3"/>
  <c r="B29" i="3" s="1"/>
  <c r="G650" i="37"/>
  <c r="E28" i="3"/>
  <c r="B28" i="3" s="1"/>
  <c r="F405" i="1"/>
  <c r="G395" i="37"/>
  <c r="G371" i="37"/>
  <c r="G368" i="37"/>
  <c r="G359" i="37"/>
  <c r="E354" i="1"/>
  <c r="D343" i="37" s="1"/>
  <c r="G345" i="37"/>
  <c r="G305" i="37"/>
  <c r="F303" i="1"/>
  <c r="E67" i="3"/>
  <c r="B67" i="3" s="1"/>
  <c r="G260" i="37"/>
  <c r="G256" i="37"/>
  <c r="E66" i="3"/>
  <c r="B66" i="3" s="1"/>
  <c r="F264" i="1"/>
  <c r="E65" i="3"/>
  <c r="B65" i="3" s="1"/>
  <c r="G255" i="37"/>
  <c r="E58" i="3"/>
  <c r="B58" i="3" s="1"/>
  <c r="D204" i="1"/>
  <c r="C194" i="37" s="1"/>
  <c r="G209" i="37"/>
  <c r="G193" i="37"/>
  <c r="G190" i="37"/>
  <c r="H189" i="37"/>
  <c r="G189" i="37"/>
  <c r="F209" i="3"/>
  <c r="B209" i="3" s="1"/>
  <c r="E47" i="3"/>
  <c r="B47" i="3" s="1"/>
  <c r="G184" i="37"/>
  <c r="G183" i="37"/>
  <c r="F205" i="3"/>
  <c r="B205" i="3" s="1"/>
  <c r="G179" i="37"/>
  <c r="G176" i="37"/>
  <c r="G170" i="37"/>
  <c r="G165" i="37"/>
  <c r="E41" i="3"/>
  <c r="B41" i="3" s="1"/>
  <c r="G164" i="37"/>
  <c r="G163" i="37"/>
  <c r="F204" i="3"/>
  <c r="B204" i="3" s="1"/>
  <c r="D160" i="1"/>
  <c r="G122" i="37"/>
  <c r="E39" i="3"/>
  <c r="B39" i="3" s="1"/>
  <c r="G117" i="37"/>
  <c r="G115" i="37"/>
  <c r="G114" i="37"/>
  <c r="F122" i="1"/>
  <c r="D116" i="1"/>
  <c r="C106" i="37" s="1"/>
  <c r="F94" i="1"/>
  <c r="G78" i="37"/>
  <c r="G60" i="37"/>
  <c r="E30" i="3"/>
  <c r="B30" i="3" s="1"/>
  <c r="G57" i="37"/>
  <c r="F201" i="3"/>
  <c r="B201" i="3" s="1"/>
  <c r="G27" i="37"/>
  <c r="D13" i="1"/>
  <c r="C3" i="37" s="1"/>
  <c r="G23" i="37"/>
  <c r="E111" i="3"/>
  <c r="B111" i="3" s="1"/>
  <c r="G1557" i="37"/>
  <c r="I1430" i="37"/>
  <c r="F114" i="36"/>
  <c r="F137" i="36"/>
  <c r="F430" i="1"/>
  <c r="F522" i="1"/>
  <c r="F608" i="1"/>
  <c r="E141" i="1"/>
  <c r="D131" i="37" s="1"/>
  <c r="H273" i="37"/>
  <c r="E257" i="1"/>
  <c r="D247" i="37" s="1"/>
  <c r="D134" i="1"/>
  <c r="H41" i="37"/>
  <c r="D518" i="1"/>
  <c r="C506" i="37" s="1"/>
  <c r="G481" i="37"/>
  <c r="D223" i="1"/>
  <c r="D628" i="1"/>
  <c r="F51" i="27"/>
  <c r="G1089" i="37"/>
  <c r="F131" i="2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70" i="3"/>
  <c r="B268" i="3"/>
  <c r="D85" i="1"/>
  <c r="C75" i="37" s="1"/>
  <c r="H1497" i="37"/>
  <c r="G1497" i="37"/>
  <c r="F29" i="36"/>
  <c r="F129" i="36"/>
  <c r="F14" i="1"/>
  <c r="F43" i="1"/>
  <c r="F57" i="1"/>
  <c r="F283" i="1"/>
  <c r="F466" i="1"/>
  <c r="F546" i="1"/>
  <c r="H328" i="37"/>
  <c r="H304" i="37"/>
  <c r="H19" i="37"/>
  <c r="D424" i="1"/>
  <c r="D18" i="27"/>
  <c r="C983" i="37" s="1"/>
  <c r="D92" i="27"/>
  <c r="C1057" i="37" s="1"/>
  <c r="H1295" i="37"/>
  <c r="D13" i="30"/>
  <c r="C1469" i="37" s="1"/>
  <c r="H1469" i="37" s="1"/>
  <c r="E110" i="3"/>
  <c r="B110" i="3" s="1"/>
  <c r="F13" i="36"/>
  <c r="F61" i="36"/>
  <c r="F82" i="36"/>
  <c r="F71" i="1"/>
  <c r="F196" i="1"/>
  <c r="F584" i="1"/>
  <c r="F632" i="1"/>
  <c r="E314" i="1"/>
  <c r="D303" i="37" s="1"/>
  <c r="E532" i="1"/>
  <c r="D520" i="37" s="1"/>
  <c r="D647" i="1"/>
  <c r="C635" i="37" s="1"/>
  <c r="D347" i="1"/>
  <c r="C336" i="37" s="1"/>
  <c r="D302" i="1"/>
  <c r="H64" i="37"/>
  <c r="H50" i="37"/>
  <c r="G179" i="3"/>
  <c r="E179" i="3" s="1"/>
  <c r="B179" i="3" s="1"/>
  <c r="D462" i="1"/>
  <c r="H195" i="37"/>
  <c r="H162" i="37"/>
  <c r="G541" i="37"/>
  <c r="E92" i="27"/>
  <c r="D1057" i="37" s="1"/>
  <c r="D1058" i="37"/>
  <c r="G1058" i="37" s="1"/>
  <c r="E123" i="27"/>
  <c r="D1088" i="37" s="1"/>
  <c r="E175" i="27"/>
  <c r="H284" i="3" s="1"/>
  <c r="F195" i="27"/>
  <c r="F239" i="27"/>
  <c r="D13" i="33"/>
  <c r="C1425" i="37" s="1"/>
  <c r="D136" i="36"/>
  <c r="C1411" i="37" s="1"/>
  <c r="D30" i="30"/>
  <c r="C1486" i="37" s="1"/>
  <c r="H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E151" i="3"/>
  <c r="B151" i="3" s="1"/>
  <c r="E143" i="3"/>
  <c r="B143" i="3" s="1"/>
  <c r="E136" i="3"/>
  <c r="B136" i="3" s="1"/>
  <c r="E131" i="3"/>
  <c r="B131" i="3" s="1"/>
  <c r="E128" i="3"/>
  <c r="B128" i="3" s="1"/>
  <c r="E123" i="3"/>
  <c r="B123" i="3" s="1"/>
  <c r="E120" i="3"/>
  <c r="B120" i="3" s="1"/>
  <c r="E118" i="3"/>
  <c r="B118" i="3" s="1"/>
  <c r="E103" i="3"/>
  <c r="B103" i="3" s="1"/>
  <c r="G1560" i="37"/>
  <c r="G1556" i="37"/>
  <c r="G1540" i="37"/>
  <c r="G1508" i="37"/>
  <c r="G1499" i="37"/>
  <c r="G1495" i="37"/>
  <c r="G1468" i="37"/>
  <c r="G1465" i="37"/>
  <c r="G1445" i="37"/>
  <c r="G1395" i="37"/>
  <c r="G1391" i="37"/>
  <c r="G1379" i="37"/>
  <c r="G1374" i="37"/>
  <c r="G1354" i="37"/>
  <c r="G1350" i="37"/>
  <c r="G1002" i="37"/>
  <c r="H1467" i="37"/>
  <c r="G1552" i="37"/>
  <c r="G1548" i="37"/>
  <c r="G1544" i="37"/>
  <c r="G1512" i="37"/>
  <c r="G1498" i="37"/>
  <c r="G1494" i="37"/>
  <c r="G1491" i="37"/>
  <c r="G1476" i="37"/>
  <c r="G1392" i="37"/>
  <c r="G1389" i="37"/>
  <c r="G1380" i="37"/>
  <c r="G1375" i="37"/>
  <c r="G1355" i="37"/>
  <c r="G1351" i="37"/>
  <c r="G1003" i="37"/>
  <c r="G5" i="3"/>
  <c r="E5" i="3" s="1"/>
  <c r="B5" i="3" s="1"/>
  <c r="G1547" i="37"/>
  <c r="G1543" i="37"/>
  <c r="G1527" i="37"/>
  <c r="G1523" i="37"/>
  <c r="G1492" i="37"/>
  <c r="G1475" i="37"/>
  <c r="G1394" i="37"/>
  <c r="G1390" i="37"/>
  <c r="G1378" i="37"/>
  <c r="G1373" i="37"/>
  <c r="G1369" i="37"/>
  <c r="G1365" i="37"/>
  <c r="H1363" i="37"/>
  <c r="G1362" i="37"/>
  <c r="H1359" i="37"/>
  <c r="G1358" i="37"/>
  <c r="G1356" i="37"/>
  <c r="G1353" i="37"/>
  <c r="G1349"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005" i="37"/>
  <c r="G1001"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639" i="37"/>
  <c r="G602" i="37"/>
  <c r="G598" i="37"/>
  <c r="G574" i="37"/>
  <c r="G539" i="37"/>
  <c r="G535" i="37"/>
  <c r="G509" i="37"/>
  <c r="G1207" i="37"/>
  <c r="G1193" i="37"/>
  <c r="G1189" i="37"/>
  <c r="G1167" i="37"/>
  <c r="G1163" i="37"/>
  <c r="G1157" i="37"/>
  <c r="G1132" i="37"/>
  <c r="G1128" i="37"/>
  <c r="G1110" i="37"/>
  <c r="G1106" i="37"/>
  <c r="G1053" i="37"/>
  <c r="G1045" i="37"/>
  <c r="G1020" i="37"/>
  <c r="G999" i="37"/>
  <c r="G995" i="37"/>
  <c r="G991" i="37"/>
  <c r="G640" i="37"/>
  <c r="G628" i="37"/>
  <c r="G618" i="37"/>
  <c r="G599" i="37"/>
  <c r="G591" i="37"/>
  <c r="G577" i="37"/>
  <c r="G575" i="37"/>
  <c r="G563" i="37"/>
  <c r="G540" i="37"/>
  <c r="G536"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93" i="37"/>
  <c r="G567" i="37"/>
  <c r="G508" i="37"/>
  <c r="G322" i="37"/>
  <c r="G302" i="37"/>
  <c r="G298" i="37"/>
  <c r="G293" i="37"/>
  <c r="G286" i="37"/>
  <c r="G277" i="37"/>
  <c r="G262" i="37"/>
  <c r="G245" i="37"/>
  <c r="G233" i="37"/>
  <c r="G220" i="37"/>
  <c r="G211" i="37"/>
  <c r="G206" i="37"/>
  <c r="G202" i="37"/>
  <c r="G191" i="37"/>
  <c r="G185" i="37"/>
  <c r="G181" i="37"/>
  <c r="G177" i="37"/>
  <c r="G158" i="37"/>
  <c r="G155" i="37"/>
  <c r="G145" i="37"/>
  <c r="G141" i="37"/>
  <c r="G129" i="37"/>
  <c r="G127" i="37"/>
  <c r="G123" i="37"/>
  <c r="G108" i="37"/>
  <c r="G104" i="37"/>
  <c r="G100" i="37"/>
  <c r="G95" i="37"/>
  <c r="G83" i="37"/>
  <c r="G79" i="37"/>
  <c r="G34" i="37"/>
  <c r="G32" i="37"/>
  <c r="G28" i="37"/>
  <c r="G15" i="37"/>
  <c r="G9" i="37"/>
  <c r="G5" i="37"/>
  <c r="G583" i="37"/>
  <c r="G545" i="37"/>
  <c r="G525" i="37"/>
  <c r="G515" i="37"/>
  <c r="G503" i="37"/>
  <c r="G499" i="37"/>
  <c r="G477" i="37"/>
  <c r="G465" i="37"/>
  <c r="G444" i="37"/>
  <c r="G440" i="37"/>
  <c r="G385" i="37"/>
  <c r="G377" i="37"/>
  <c r="G335" i="37"/>
  <c r="G325" i="37"/>
  <c r="G319" i="37"/>
  <c r="G317" i="37"/>
  <c r="G313" i="37"/>
  <c r="G299" i="37"/>
  <c r="G294" i="37"/>
  <c r="G287" i="37"/>
  <c r="G278" i="37"/>
  <c r="G274" i="37"/>
  <c r="G246" i="37"/>
  <c r="G234" i="37"/>
  <c r="G221" i="37"/>
  <c r="G212" i="37"/>
  <c r="G207" i="37"/>
  <c r="G203" i="37"/>
  <c r="G192" i="37"/>
  <c r="G188" i="37"/>
  <c r="G182" i="37"/>
  <c r="G178" i="37"/>
  <c r="G159" i="37"/>
  <c r="G146" i="37"/>
  <c r="G142" i="37"/>
  <c r="G130" i="37"/>
  <c r="G96" i="37"/>
  <c r="G92" i="37"/>
  <c r="G89" i="37"/>
  <c r="G85" i="37"/>
  <c r="G80" i="37"/>
  <c r="G35" i="37"/>
  <c r="G10" i="37"/>
  <c r="G6" i="37"/>
  <c r="G595" i="37"/>
  <c r="G560" i="37"/>
  <c r="G542" i="37"/>
  <c r="G522" i="37"/>
  <c r="G504" i="37"/>
  <c r="G500" i="37"/>
  <c r="G478" i="37"/>
  <c r="G466" i="37"/>
  <c r="G445" i="37"/>
  <c r="G441" i="37"/>
  <c r="G419" i="37"/>
  <c r="G390" i="37"/>
  <c r="G386" i="37"/>
  <c r="G378" i="37"/>
  <c r="G320" i="37"/>
  <c r="G300" i="37"/>
  <c r="G295" i="37"/>
  <c r="G288" i="37"/>
  <c r="G279" i="37"/>
  <c r="G275" i="37"/>
  <c r="G160" i="37"/>
  <c r="G147" i="37"/>
  <c r="G143" i="37"/>
  <c r="G139" i="37"/>
  <c r="G97" i="37"/>
  <c r="G93" i="37"/>
  <c r="G81" i="37"/>
  <c r="G77" i="37"/>
  <c r="G42" i="37"/>
  <c r="G38" i="37"/>
  <c r="G11" i="37"/>
  <c r="G7" i="37"/>
  <c r="G372" i="37"/>
  <c r="G366" i="37"/>
  <c r="G362" i="37"/>
  <c r="G360" i="37"/>
  <c r="G352" i="37"/>
  <c r="G346" i="37"/>
  <c r="G338" i="37"/>
  <c r="G332" i="37"/>
  <c r="G326" i="37"/>
  <c r="G314" i="37"/>
  <c r="G310" i="37"/>
  <c r="G171" i="37"/>
  <c r="G156" i="37"/>
  <c r="G152" i="37"/>
  <c r="G109" i="37"/>
  <c r="G105" i="37"/>
  <c r="G101" i="37"/>
  <c r="G90" i="37"/>
  <c r="G86" i="37"/>
  <c r="G43" i="37"/>
  <c r="G39" i="37"/>
  <c r="G29" i="37"/>
  <c r="G16"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C450" i="37"/>
  <c r="F462" i="1"/>
  <c r="D1040" i="37"/>
  <c r="H1040" i="37" s="1"/>
  <c r="H281" i="3"/>
  <c r="G1463" i="37"/>
  <c r="H1463" i="37"/>
  <c r="G507" i="37"/>
  <c r="H507" i="37"/>
  <c r="G392" i="37"/>
  <c r="H392" i="37"/>
  <c r="G344" i="37"/>
  <c r="H344" i="37"/>
  <c r="G248" i="37"/>
  <c r="H248" i="37"/>
  <c r="G235" i="37"/>
  <c r="H235" i="37"/>
  <c r="G546" i="37"/>
  <c r="H546" i="37"/>
  <c r="C1168" i="37"/>
  <c r="G287" i="3"/>
  <c r="G1208" i="37"/>
  <c r="H1208" i="37"/>
  <c r="G160" i="3"/>
  <c r="E160" i="3" s="1"/>
  <c r="B160" i="3" s="1"/>
  <c r="G170" i="3"/>
  <c r="E170" i="3" s="1"/>
  <c r="B170" i="3" s="1"/>
  <c r="G1070" i="37"/>
  <c r="H1070" i="37"/>
  <c r="G1062" i="37"/>
  <c r="H1062" i="37"/>
  <c r="D1041" i="37"/>
  <c r="H1041" i="37" s="1"/>
  <c r="H163" i="3"/>
  <c r="F60" i="1"/>
  <c r="J55" i="42"/>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F84" i="27"/>
  <c r="G1050" i="37"/>
  <c r="H1050" i="37"/>
  <c r="F92" i="2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G185" i="3"/>
  <c r="E185" i="3" s="1"/>
  <c r="B185" i="3" s="1"/>
  <c r="H1089" i="37"/>
  <c r="G1074" i="37"/>
  <c r="H1074" i="37"/>
  <c r="G1066" i="37"/>
  <c r="H1066" i="37"/>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K54" i="42"/>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E13" i="1"/>
  <c r="F13" i="1" s="1"/>
  <c r="E518" i="1"/>
  <c r="D506" i="37" s="1"/>
  <c r="G506" i="37" s="1"/>
  <c r="E424" i="1"/>
  <c r="E204" i="1"/>
  <c r="D194" i="37" s="1"/>
  <c r="G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F139" i="27" l="1"/>
  <c r="G1057" i="37"/>
  <c r="H1057" i="37"/>
  <c r="G983" i="37"/>
  <c r="D13" i="27"/>
  <c r="J43" i="42" s="1"/>
  <c r="F18" i="27"/>
  <c r="F136" i="36"/>
  <c r="K48" i="42"/>
  <c r="D148" i="36"/>
  <c r="C1423" i="37" s="1"/>
  <c r="J47" i="42"/>
  <c r="F12" i="36"/>
  <c r="F647" i="1"/>
  <c r="H24" i="3"/>
  <c r="G24" i="3"/>
  <c r="D47" i="30"/>
  <c r="G291" i="3" s="1"/>
  <c r="E291" i="3" s="1"/>
  <c r="B291" i="3" s="1"/>
  <c r="F204" i="1"/>
  <c r="F160" i="1"/>
  <c r="F116" i="1"/>
  <c r="F85" i="1"/>
  <c r="G75" i="37"/>
  <c r="E163" i="3"/>
  <c r="B163" i="3" s="1"/>
  <c r="C291" i="37"/>
  <c r="F302" i="1"/>
  <c r="C1317" i="37"/>
  <c r="F42" i="36"/>
  <c r="C213" i="37"/>
  <c r="H213" i="37" s="1"/>
  <c r="F223" i="1"/>
  <c r="C124" i="37"/>
  <c r="F134" i="1"/>
  <c r="I1448" i="37"/>
  <c r="I1455" i="37"/>
  <c r="I1464" i="37"/>
  <c r="G1049" i="37"/>
  <c r="H635" i="37"/>
  <c r="C412" i="37"/>
  <c r="F424" i="1"/>
  <c r="H1104" i="37"/>
  <c r="C1371" i="37"/>
  <c r="F96" i="36"/>
  <c r="D1287" i="37"/>
  <c r="K47"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F301" i="1" s="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D519" i="37"/>
  <c r="E639" i="1"/>
  <c r="D627" i="37" s="1"/>
  <c r="E174" i="27"/>
  <c r="C558" i="37"/>
  <c r="F570" i="1"/>
  <c r="C222" i="37"/>
  <c r="F232" i="1"/>
  <c r="C1457" i="37"/>
  <c r="J54" i="42"/>
  <c r="G585" i="37"/>
  <c r="H585" i="37"/>
  <c r="G1168" i="37"/>
  <c r="H1168" i="37"/>
  <c r="E74" i="27"/>
  <c r="G616" i="37"/>
  <c r="H616" i="37"/>
  <c r="F13" i="27" l="1"/>
  <c r="F148" i="36"/>
  <c r="J51" i="42"/>
  <c r="H150" i="37"/>
  <c r="E24" i="3"/>
  <c r="B24" i="3" s="1"/>
  <c r="H124" i="37"/>
  <c r="G124" i="37"/>
  <c r="G1317" i="37"/>
  <c r="H1317" i="37"/>
  <c r="H1371" i="37"/>
  <c r="G1371" i="37"/>
  <c r="G1287" i="37"/>
  <c r="H1287"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82" i="37"/>
  <c r="H282" i="37"/>
  <c r="C630" i="37"/>
  <c r="F642" i="1"/>
  <c r="E297" i="3"/>
  <c r="E29" i="42" s="1"/>
  <c r="B298" i="3"/>
  <c r="C405" i="37"/>
  <c r="D418" i="1"/>
  <c r="D643" i="1"/>
  <c r="F416" i="1"/>
  <c r="G294" i="3"/>
  <c r="E294" i="3" s="1"/>
  <c r="B294" i="3" s="1"/>
  <c r="G293" i="3"/>
  <c r="E293" i="3" s="1"/>
  <c r="G267" i="3" l="1"/>
  <c r="E267" i="3" s="1"/>
  <c r="B267" i="3"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K29" i="37" l="1"/>
  <c r="L28" i="37"/>
  <c r="G8" i="3" s="1"/>
  <c r="E8" i="3" s="1"/>
  <c r="B8" i="3" s="1"/>
  <c r="K2" i="37"/>
  <c r="L2"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<sst xmlns="http://schemas.openxmlformats.org/spreadsheetml/2006/main" count="4758" uniqueCount="4300">
  <si>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</si>
  <si>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</si>
  <si>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</si>
  <si>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</si>
  <si>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</si>
  <si>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</si>
  <si>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</si>
  <si>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</si>
  <si>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</si>
  <si>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</si>
  <si>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</si>
  <si>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</si>
  <si>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</si>
  <si>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</si>
  <si>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</si>
  <si>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</si>
  <si>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</si>
  <si>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</si>
  <si>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</si>
  <si>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</si>
  <si>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</si>
  <si>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</si>
  <si>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</si>
  <si>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</si>
  <si>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</si>
  <si>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</si>
  <si>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</si>
  <si>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</si>
  <si>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</si>
  <si>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</si>
  <si>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</si>
  <si>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</si>
  <si>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</si>
  <si>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</si>
  <si>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</si>
  <si>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</si>
  <si>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</si>
  <si>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</si>
  <si>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</si>
  <si>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</si>
  <si>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</si>
  <si>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</si>
  <si>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</si>
  <si>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</si>
  <si>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</si>
  <si>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</si>
  <si>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</si>
  <si>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</si>
  <si>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</si>
  <si>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</si>
  <si>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</si>
  <si>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</si>
  <si>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</si>
  <si>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</si>
  <si>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</si>
  <si>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</si>
  <si>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</si>
  <si>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</si>
  <si>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</si>
  <si>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</si>
  <si>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</si>
  <si>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</si>
  <si>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</si>
  <si>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</si>
  <si>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</si>
  <si>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</si>
  <si>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</si>
  <si>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</si>
  <si>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</si>
  <si>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</si>
  <si>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</si>
  <si>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</si>
  <si>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</si>
  <si>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</si>
  <si>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</si>
  <si>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</si>
  <si>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</si>
  <si>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</si>
  <si>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</si>
  <si>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</si>
  <si>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</si>
  <si>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</si>
  <si>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</si>
  <si>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</si>
  <si>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</si>
  <si>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</si>
  <si>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</si>
  <si>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</si>
  <si>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</si>
  <si>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</si>
  <si>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</si>
  <si>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</si>
  <si>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</si>
  <si>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</si>
  <si>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</si>
  <si>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</si>
  <si>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</si>
  <si>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</si>
  <si>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</si>
  <si>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</si>
  <si>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</si>
  <si>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</si>
  <si>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</si>
  <si>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</si>
  <si>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</si>
  <si>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</si>
  <si>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</si>
  <si>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</si>
  <si>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</si>
  <si>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</si>
  <si>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</si>
  <si>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</si>
  <si>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</si>
  <si>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</si>
  <si>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</si>
  <si>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</si>
  <si>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</si>
  <si>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</si>
  <si>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</si>
  <si>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</si>
  <si>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</si>
  <si>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</si>
  <si>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</si>
  <si>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</si>
  <si>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</si>
  <si>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</si>
  <si>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</si>
  <si>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</si>
  <si>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</si>
  <si>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</si>
  <si>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</si>
  <si>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</si>
  <si>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</si>
  <si>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</si>
  <si>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</si>
  <si>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</si>
  <si>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</si>
  <si>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</si>
  <si>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</si>
  <si>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</si>
  <si>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</si>
  <si>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</si>
  <si>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</si>
  <si>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</si>
  <si>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</si>
  <si>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</si>
  <si>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</si>
  <si>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</si>
  <si>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</si>
  <si>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</si>
  <si>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</si>
  <si>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</si>
  <si>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</si>
  <si>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</si>
  <si>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</si>
  <si>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</si>
  <si>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</si>
  <si>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</si>
  <si>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</si>
  <si>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</si>
  <si>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</si>
  <si>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</si>
  <si>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</si>
  <si>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</si>
  <si>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</si>
  <si>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</si>
  <si>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</si>
  <si>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</si>
  <si>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</si>
  <si>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</si>
  <si>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</si>
  <si>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</si>
  <si>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</si>
  <si>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</si>
  <si>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</si>
  <si>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</si>
  <si>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</si>
  <si>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</si>
  <si>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</si>
  <si>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</si>
  <si>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</si>
  <si>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</si>
  <si>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</si>
  <si>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</si>
  <si>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</si>
  <si>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</si>
  <si>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</si>
  <si>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</si>
  <si>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</si>
  <si>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</si>
  <si>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</si>
  <si>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</si>
  <si>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</si>
  <si>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</si>
  <si>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</si>
  <si>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</si>
  <si>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</si>
  <si>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</si>
  <si>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</si>
  <si>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</si>
  <si>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</si>
  <si>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</si>
  <si>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</si>
  <si>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</si>
  <si>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</si>
  <si>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</si>
  <si>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</si>
  <si>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</si>
  <si>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</si>
  <si>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</si>
  <si>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</si>
  <si>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</si>
  <si>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</si>
  <si>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</si>
  <si>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</si>
  <si>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</si>
  <si>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</si>
  <si>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</si>
  <si>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</si>
  <si>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</si>
  <si>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</si>
  <si>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</si>
  <si>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</si>
  <si>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</si>
  <si>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</si>
  <si>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</si>
  <si>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</si>
  <si>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</si>
  <si>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</si>
  <si>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</si>
  <si>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</si>
  <si>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</si>
  <si>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</si>
  <si>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</si>
  <si>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</si>
  <si>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</si>
  <si>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</si>
  <si>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</si>
  <si>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</si>
  <si>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</si>
  <si>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</si>
  <si>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</si>
  <si>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</si>
  <si>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</si>
  <si>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</si>
  <si>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</si>
  <si>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</si>
  <si>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</si>
  <si>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</si>
  <si>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</si>
  <si>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</si>
  <si>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</si>
  <si>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</si>
  <si>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</si>
  <si>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</si>
  <si>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</si>
  <si>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</si>
  <si>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</si>
  <si>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</si>
  <si>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</si>
  <si>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</si>
  <si>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</si>
  <si>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</si>
  <si>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</si>
  <si>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</si>
  <si>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</si>
  <si>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</si>
  <si>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</si>
  <si>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</si>
  <si>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</si>
  <si>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</si>
  <si>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</si>
  <si>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</si>
  <si>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</si>
  <si>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</si>
  <si>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</si>
  <si>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</si>
  <si>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</si>
  <si>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</si>
  <si>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</si>
  <si>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</si>
  <si>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</si>
  <si>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</si>
  <si>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</si>
  <si>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</si>
  <si>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</si>
  <si>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</si>
  <si>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</si>
  <si>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</si>
  <si>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</si>
  <si>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</si>
  <si>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</si>
  <si>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</si>
  <si>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</si>
  <si>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</si>
  <si>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</si>
  <si>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</si>
  <si>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</si>
  <si>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</si>
  <si>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</si>
  <si>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</si>
  <si>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</si>
  <si>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</si>
  <si>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</si>
  <si>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</si>
  <si>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</si>
  <si>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</si>
  <si>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</si>
  <si>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</si>
  <si>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</si>
  <si>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</si>
  <si>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</si>
  <si>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</si>
  <si>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</si>
  <si>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</si>
  <si>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</si>
  <si>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</si>
  <si>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</si>
  <si>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</si>
  <si>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</si>
  <si>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</si>
  <si>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</si>
  <si>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</si>
  <si>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</si>
  <si>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</si>
  <si>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</si>
  <si>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</si>
  <si>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</si>
  <si>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</si>
  <si>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</si>
  <si>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</si>
  <si>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</si>
  <si>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</si>
  <si>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</si>
  <si>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</si>
  <si>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</si>
  <si>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</si>
  <si>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</si>
  <si>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</si>
  <si>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</si>
  <si>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</si>
  <si>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</si>
  <si>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</si>
  <si>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</si>
  <si>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</si>
  <si>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</si>
  <si>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</si>
  <si>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</si>
  <si>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</si>
  <si>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</si>
  <si>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</si>
  <si>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</si>
  <si>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</si>
  <si>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</si>
  <si>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</si>
  <si>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</si>
  <si>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</si>
  <si>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</si>
  <si>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</si>
  <si>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</si>
  <si>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</si>
  <si>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</si>
  <si>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</si>
  <si>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</si>
  <si>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</si>
  <si>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</si>
  <si>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</si>
  <si>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</si>
  <si>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</si>
  <si>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</si>
  <si>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</si>
  <si>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</si>
  <si>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</si>
  <si>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</si>
  <si>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</si>
  <si>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</si>
  <si>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</si>
  <si>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</si>
  <si>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</si>
  <si>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</si>
  <si>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</si>
  <si>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</si>
  <si>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</si>
  <si>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</si>
  <si>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</si>
  <si>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</si>
  <si>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</si>
  <si>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</si>
  <si>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</si>
  <si>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</si>
  <si>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</si>
  <si>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</si>
  <si>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</si>
  <si>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</si>
  <si>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</si>
  <si>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</si>
  <si>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</si>
  <si>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</si>
  <si>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</si>
  <si>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</si>
  <si>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</si>
  <si>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</si>
  <si>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</si>
  <si>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</si>
  <si>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</si>
  <si>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</si>
  <si>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</si>
  <si>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</si>
  <si>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</si>
  <si>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</si>
  <si>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</si>
  <si>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</si>
  <si>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</si>
  <si>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</si>
  <si>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</si>
  <si>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</si>
  <si>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</si>
  <si>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</si>
  <si>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</si>
  <si>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</si>
  <si>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</si>
  <si>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</si>
  <si>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</si>
  <si>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</si>
  <si>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</si>
  <si>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</si>
  <si>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</si>
  <si>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</si>
  <si>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</si>
  <si>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</si>
  <si>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</si>
  <si>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</si>
  <si>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</si>
  <si>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</si>
  <si>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</si>
  <si>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</si>
  <si>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</si>
  <si>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</si>
  <si>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</si>
  <si>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</si>
  <si>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</si>
  <si>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</si>
  <si>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</si>
  <si>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</si>
  <si>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</si>
  <si>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</si>
  <si>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</si>
  <si>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</si>
  <si>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</si>
  <si>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</si>
  <si>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</si>
  <si>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</si>
  <si>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</si>
  <si>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</si>
  <si>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</si>
  <si>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</si>
  <si>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</si>
  <si>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</si>
  <si>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</si>
  <si>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</si>
  <si>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</si>
  <si>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</si>
  <si>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</si>
  <si>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</si>
  <si>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</si>
  <si>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</si>
  <si>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</si>
  <si>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</si>
  <si>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</si>
  <si>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</si>
  <si>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</si>
  <si>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</si>
  <si>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</si>
  <si>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</si>
  <si>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</si>
  <si>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</si>
  <si>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</si>
  <si>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</si>
  <si>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</si>
  <si>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</si>
  <si>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</si>
  <si>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</si>
  <si>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</si>
  <si>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</si>
  <si>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</si>
  <si>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</si>
  <si>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</si>
  <si>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</si>
  <si>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</si>
  <si>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</si>
  <si>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</si>
  <si>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</si>
  <si>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</si>
  <si>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</si>
  <si>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</si>
  <si>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</si>
  <si>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</si>
  <si>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</si>
  <si>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</si>
  <si>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</si>
  <si>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</si>
  <si>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</si>
  <si>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</si>
  <si>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</si>
  <si>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</si>
  <si>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</si>
  <si>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</si>
  <si>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</si>
  <si>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</si>
  <si>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</si>
  <si>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</si>
  <si>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</si>
  <si>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</si>
  <si>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</si>
  <si>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</si>
  <si>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</si>
  <si>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</si>
  <si>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</si>
  <si>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</si>
  <si>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</si>
  <si>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</si>
  <si>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</si>
  <si>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</si>
  <si>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</si>
  <si>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</si>
  <si>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</si>
  <si>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</si>
  <si>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</si>
  <si>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</si>
  <si>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</si>
  <si>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</si>
  <si>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</si>
  <si>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</si>
  <si>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</si>
  <si>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</si>
  <si>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</si>
  <si>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</si>
  <si>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</si>
  <si>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</si>
  <si>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</si>
  <si>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</si>
  <si>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</si>
  <si>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</si>
  <si>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</si>
  <si>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</si>
  <si>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</si>
  <si>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</si>
  <si>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</si>
  <si>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</si>
  <si>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</si>
  <si>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</si>
  <si>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</si>
  <si>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</si>
  <si>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</si>
  <si>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</si>
  <si>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</si>
  <si>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</si>
  <si>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</si>
  <si>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</si>
  <si>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</si>
  <si>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</si>
  <si>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</si>
  <si>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</si>
  <si>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</si>
  <si>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</si>
  <si>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</si>
  <si>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</si>
  <si>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</si>
  <si>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</si>
  <si>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</si>
  <si>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</si>
  <si>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</si>
  <si>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</si>
  <si>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</si>
  <si>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</si>
  <si>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</si>
  <si>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</si>
  <si>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</si>
  <si>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</si>
  <si>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</si>
  <si>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</si>
  <si>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</si>
  <si>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</si>
  <si>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</si>
  <si>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</si>
  <si>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</si>
  <si>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</si>
  <si>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</si>
  <si>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</si>
  <si>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</si>
  <si>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</si>
  <si>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</si>
  <si>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</si>
  <si>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</si>
  <si>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</si>
  <si>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</si>
  <si>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</si>
  <si>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</si>
  <si>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</si>
  <si>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</si>
  <si>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</si>
  <si>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</si>
  <si>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</si>
  <si>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</si>
  <si>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</si>
  <si>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</si>
  <si>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</si>
  <si>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</si>
  <si>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</si>
  <si>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</si>
  <si>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</si>
  <si>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</si>
  <si>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</si>
  <si>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</si>
  <si>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</si>
  <si>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</si>
  <si>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</si>
  <si>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</si>
  <si>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</si>
  <si>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</si>
  <si>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</si>
  <si>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</si>
  <si>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</si>
  <si>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</si>
  <si>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</si>
  <si>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</si>
  <si>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</si>
  <si>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</si>
  <si>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</si>
  <si>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</si>
  <si>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</si>
  <si>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</si>
  <si>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</si>
  <si>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</si>
  <si>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</si>
  <si>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</si>
  <si>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</si>
  <si>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</si>
  <si>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</si>
  <si>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</si>
  <si>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</si>
  <si>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</si>
  <si>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</si>
  <si>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</si>
  <si>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</si>
  <si>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</si>
  <si>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</si>
  <si>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</si>
  <si>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</si>
  <si>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</si>
  <si>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</si>
  <si>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</si>
  <si>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</si>
  <si>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</si>
  <si>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</si>
  <si>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</si>
  <si>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</si>
  <si>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</si>
  <si>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</si>
  <si>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</si>
  <si>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</si>
  <si>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</si>
  <si>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</si>
  <si>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</si>
  <si>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</si>
  <si>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</si>
  <si>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</si>
  <si>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</si>
  <si>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</si>
  <si>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</si>
  <si>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</si>
  <si>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</si>
  <si>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</si>
  <si>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</si>
  <si>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</si>
  <si>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</si>
  <si>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</si>
  <si>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</si>
  <si>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</si>
  <si>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</si>
  <si>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</si>
  <si>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</si>
  <si>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</si>
  <si>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</si>
  <si>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</si>
  <si>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</si>
  <si>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</si>
  <si>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</si>
  <si>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</si>
  <si>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</si>
  <si>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</si>
  <si>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</si>
  <si>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</si>
  <si>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</si>
  <si>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</si>
  <si>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</si>
  <si>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</si>
  <si>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</si>
  <si>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</si>
  <si>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</si>
  <si>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</si>
  <si>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</si>
  <si>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</si>
  <si>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</si>
  <si>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</si>
  <si>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</si>
  <si>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</si>
  <si>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</si>
  <si>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</si>
  <si>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</si>
  <si>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</si>
  <si>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</si>
  <si>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</si>
  <si>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</si>
  <si>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</si>
  <si>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</si>
  <si>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</si>
  <si>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</si>
  <si>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</si>
  <si>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</si>
  <si>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</si>
  <si>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</si>
  <si>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</si>
  <si>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</si>
  <si>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</si>
  <si>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</si>
  <si>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</si>
  <si>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</si>
  <si>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</si>
  <si>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</si>
  <si>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</si>
  <si>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</si>
  <si>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</si>
  <si>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</si>
  <si>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</si>
  <si>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</si>
  <si>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</si>
  <si>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</si>
  <si>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</si>
  <si>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</si>
  <si>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</si>
  <si>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</si>
  <si>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</si>
  <si>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</si>
  <si>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</si>
  <si>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</si>
  <si>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</si>
  <si>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</si>
  <si>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</si>
  <si>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</si>
  <si>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</si>
  <si>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</si>
  <si>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</si>
  <si>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</si>
  <si>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</si>
  <si>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</si>
  <si>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</si>
  <si>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</si>
  <si>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</si>
  <si>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</si>
  <si>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</si>
  <si>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</si>
  <si>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</si>
  <si>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</si>
  <si>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</si>
  <si>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</si>
  <si>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</si>
  <si>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</si>
  <si>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</si>
  <si>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</si>
  <si>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</si>
  <si>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</si>
  <si>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</si>
  <si>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</si>
  <si>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</si>
  <si>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</si>
  <si>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</si>
  <si>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</si>
  <si>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</si>
  <si>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</si>
  <si>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</si>
  <si>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</si>
  <si>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</si>
  <si>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</si>
  <si>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</si>
  <si>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</si>
  <si>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</si>
  <si>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</si>
  <si>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</si>
  <si>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</si>
  <si>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</si>
  <si>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</si>
  <si>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</si>
  <si>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</si>
  <si>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</si>
  <si>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</si>
  <si>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</si>
  <si>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</si>
  <si>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</si>
  <si>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</si>
  <si>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</si>
  <si>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</si>
  <si>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</si>
  <si>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</si>
  <si>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</si>
  <si>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</si>
  <si>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</si>
  <si>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</si>
  <si>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</si>
  <si>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</si>
  <si>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</si>
  <si>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</si>
  <si>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</si>
  <si>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</si>
  <si>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</si>
  <si>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</si>
  <si>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</si>
  <si>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</si>
  <si>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</si>
  <si>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</si>
  <si>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</si>
  <si>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</si>
  <si>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</si>
  <si>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</si>
  <si>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</si>
  <si>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</si>
  <si>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</si>
  <si>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</si>
  <si>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</si>
  <si>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</si>
  <si>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</si>
  <si>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</si>
  <si>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</si>
  <si>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</si>
  <si>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</si>
  <si>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</si>
  <si>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</si>
  <si>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</si>
  <si>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</si>
  <si>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</si>
  <si>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</si>
  <si>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</si>
  <si>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</si>
  <si>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</si>
  <si>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</si>
  <si>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</si>
  <si>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</si>
  <si>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</si>
  <si>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</si>
  <si>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</si>
  <si>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</si>
  <si>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</si>
  <si>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</si>
  <si>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</si>
  <si>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</si>
  <si>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</si>
  <si>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</si>
  <si>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</si>
  <si>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</si>
  <si>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</si>
  <si>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</si>
  <si>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</si>
  <si>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</si>
  <si>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</si>
  <si>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</si>
  <si>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</si>
  <si>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</si>
  <si>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</si>
  <si>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</si>
  <si>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</si>
  <si>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</si>
  <si>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</si>
  <si>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</si>
  <si>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</si>
  <si>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</si>
  <si>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</si>
  <si>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</si>
  <si>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</si>
  <si>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</si>
  <si>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</si>
  <si>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</si>
  <si>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</si>
  <si>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</si>
  <si>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</si>
  <si>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</si>
  <si>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</si>
  <si>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</si>
  <si>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</si>
  <si>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</si>
  <si>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</si>
  <si>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</si>
  <si>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</si>
  <si>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</si>
  <si>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</si>
  <si>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</si>
  <si>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</si>
  <si>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</si>
  <si>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</si>
  <si>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</si>
  <si>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</si>
  <si>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</si>
  <si>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</si>
  <si>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</si>
  <si>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</si>
  <si>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</si>
  <si>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</si>
  <si>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</si>
  <si>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</si>
  <si>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</si>
  <si>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</si>
  <si>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</si>
  <si>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</si>
  <si>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</si>
  <si>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</si>
  <si>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</si>
  <si>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</si>
  <si>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</si>
  <si>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</si>
  <si>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</si>
  <si>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</si>
  <si>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</si>
  <si>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</si>
  <si>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</si>
  <si>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</si>
  <si>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</si>
  <si>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</si>
  <si>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</si>
  <si>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</si>
  <si>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</si>
  <si>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</si>
  <si>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</si>
  <si>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</si>
  <si>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</si>
  <si>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</si>
  <si>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</si>
  <si>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</si>
  <si>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</si>
  <si>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</si>
  <si>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</si>
  <si>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</si>
  <si>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</si>
  <si>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</si>
  <si>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</si>
  <si>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</si>
  <si>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</si>
  <si>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</si>
  <si>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</si>
  <si>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</si>
  <si>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</si>
  <si>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</si>
  <si>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</si>
  <si>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</si>
  <si>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</si>
  <si>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</si>
  <si>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</si>
  <si>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</si>
  <si>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</si>
  <si>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</si>
  <si>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</si>
  <si>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</si>
  <si>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</si>
  <si>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</si>
  <si>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</si>
  <si>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</si>
  <si>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</si>
  <si>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</si>
  <si>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</si>
  <si>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</si>
  <si>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</si>
  <si>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</si>
  <si>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</si>
  <si>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</si>
  <si>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</si>
  <si>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</si>
  <si>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</si>
  <si>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</si>
  <si>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</si>
  <si>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</si>
  <si>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</si>
  <si>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</si>
  <si>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</si>
  <si>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</si>
  <si>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</si>
  <si>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</si>
  <si>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</si>
  <si>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</si>
  <si>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</si>
  <si>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</si>
  <si>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</si>
  <si>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</si>
  <si>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</si>
  <si>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</si>
  <si>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</si>
  <si>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</si>
  <si>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</si>
  <si>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</si>
  <si>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</si>
  <si>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</si>
  <si>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</si>
  <si>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</si>
  <si>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</si>
  <si>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</si>
  <si>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</si>
  <si>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</si>
  <si>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</si>
  <si>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</si>
  <si>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</si>
  <si>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</si>
  <si>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</si>
  <si>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</si>
  <si>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</si>
  <si>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</si>
  <si>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</si>
  <si>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</si>
  <si>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</si>
  <si>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</si>
  <si>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</si>
  <si>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</si>
  <si>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</si>
  <si>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</si>
  <si>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</si>
  <si>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</si>
  <si>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</si>
  <si>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</si>
  <si>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</si>
  <si>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</si>
  <si>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</si>
  <si>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</si>
  <si>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</si>
  <si>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</si>
  <si>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</si>
  <si>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</si>
  <si>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</si>
  <si>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</si>
  <si>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</si>
  <si>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</si>
  <si>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</si>
  <si>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</si>
  <si>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</si>
  <si>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</si>
  <si>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</si>
  <si>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</si>
  <si>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</si>
  <si>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</si>
  <si>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</si>
  <si>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</si>
  <si>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</si>
  <si>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</si>
  <si>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</si>
  <si>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</si>
  <si>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</si>
  <si>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</si>
  <si>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</si>
  <si>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</si>
  <si>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</si>
  <si>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</si>
  <si>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</si>
  <si>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</si>
  <si>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</si>
  <si>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</si>
  <si>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</si>
  <si>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</si>
  <si>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</si>
  <si>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</si>
  <si>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</si>
  <si>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</si>
  <si>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</si>
  <si>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</si>
  <si>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</si>
  <si>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</si>
  <si>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</si>
  <si>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</si>
  <si>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</si>
  <si>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</si>
  <si>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</si>
  <si>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</si>
  <si>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</si>
  <si>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</si>
  <si>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</si>
  <si>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</si>
  <si>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</si>
  <si>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</si>
  <si>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</si>
  <si>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</si>
  <si>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</si>
  <si>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</si>
  <si>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</si>
  <si>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</si>
  <si>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</si>
  <si>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</si>
  <si>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</si>
  <si>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</si>
  <si>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</si>
  <si>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</si>
  <si>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</si>
  <si>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</si>
  <si>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</si>
  <si>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</si>
  <si>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</si>
  <si>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</si>
  <si>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</si>
  <si>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</si>
  <si>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</si>
  <si>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</si>
  <si>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</si>
  <si>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</si>
  <si>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</si>
  <si>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</si>
  <si>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</si>
  <si>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</si>
  <si>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</si>
  <si>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</si>
  <si>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</si>
  <si>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</si>
  <si>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</si>
  <si>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</si>
  <si>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</si>
  <si>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</si>
  <si>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</si>
  <si>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</si>
  <si>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</si>
  <si>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</si>
  <si>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</si>
  <si>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</si>
  <si>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</si>
  <si>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</si>
  <si>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</si>
  <si>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</si>
  <si>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</si>
  <si>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</si>
  <si>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</si>
  <si>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</si>
  <si>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</si>
  <si>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</si>
  <si>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</si>
  <si>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</si>
  <si>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</si>
  <si>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</si>
  <si>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</si>
  <si>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</si>
  <si>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</si>
  <si>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</si>
  <si>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</si>
  <si>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</si>
  <si>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</si>
  <si>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</si>
  <si>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</si>
  <si>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</si>
  <si>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</si>
  <si>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</si>
  <si>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</si>
  <si>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</si>
  <si>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</si>
  <si>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</si>
  <si>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</si>
  <si>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</si>
  <si>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</si>
  <si>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</si>
  <si>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</si>
  <si>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</si>
  <si>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</si>
  <si>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</si>
  <si>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</si>
  <si>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</si>
  <si>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</si>
  <si>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</si>
  <si>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</si>
  <si>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</si>
  <si>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</si>
  <si>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</si>
  <si>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</si>
  <si>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</si>
  <si>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</si>
  <si>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</si>
  <si>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</si>
  <si>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</si>
  <si>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</si>
  <si>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</si>
  <si>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</si>
  <si>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</si>
  <si>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</si>
  <si>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</si>
  <si>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</si>
  <si>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</si>
  <si>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</si>
  <si>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</si>
  <si>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</si>
  <si>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</si>
  <si>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</si>
  <si>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</si>
  <si>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</si>
  <si>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</si>
  <si>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</si>
  <si>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</si>
  <si>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</si>
  <si>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</si>
  <si>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</si>
  <si>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</si>
  <si>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</si>
  <si>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</si>
  <si>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</si>
  <si>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</si>
  <si>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</si>
  <si>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</si>
  <si>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</si>
  <si>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</si>
  <si>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</si>
  <si>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</si>
  <si>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</si>
  <si>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</si>
  <si>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</si>
  <si>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</si>
  <si>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</si>
  <si>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</si>
  <si>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</si>
  <si>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</si>
  <si>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</si>
  <si>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</si>
  <si>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</si>
  <si>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</si>
  <si>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</si>
  <si>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</si>
  <si>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</si>
  <si>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</si>
  <si>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</si>
  <si>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</si>
  <si>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</si>
  <si>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</si>
  <si>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</si>
  <si>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</si>
  <si>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</si>
  <si>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</si>
  <si>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</si>
  <si>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</si>
  <si>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</si>
  <si>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</si>
  <si>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</si>
  <si>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</si>
  <si>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</si>
  <si>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</si>
  <si>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</si>
  <si>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</si>
  <si>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</si>
  <si>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</si>
  <si>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</si>
  <si>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</si>
  <si>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</si>
  <si>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</si>
  <si>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</si>
  <si>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</si>
  <si>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</si>
  <si>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</si>
  <si>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</si>
  <si>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</si>
  <si>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</si>
  <si>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</si>
  <si>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</si>
  <si>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</si>
  <si>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</si>
  <si>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</si>
  <si>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</si>
  <si>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</si>
  <si>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</si>
  <si>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</si>
  <si>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</si>
  <si>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</si>
  <si>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</si>
  <si>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</si>
  <si>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</si>
  <si>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</si>
  <si>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</si>
  <si>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</si>
  <si>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</si>
  <si>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</si>
  <si>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</si>
  <si>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</si>
  <si>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</si>
  <si>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</si>
  <si>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</si>
  <si>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</si>
  <si>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</si>
  <si>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</si>
  <si>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</si>
  <si>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</si>
  <si>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</si>
  <si>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</si>
  <si>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</si>
  <si>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</si>
  <si>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</si>
  <si>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</si>
  <si>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</si>
  <si>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</si>
  <si>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</si>
  <si>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</si>
  <si>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</si>
  <si>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</si>
  <si>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</si>
  <si>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</si>
  <si>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</si>
  <si>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</si>
  <si>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</si>
  <si>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</si>
  <si>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</si>
  <si>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</si>
  <si>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</si>
  <si>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</si>
  <si>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</si>
  <si>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</si>
  <si>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</si>
  <si>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</si>
  <si>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</si>
  <si>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</si>
  <si>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</si>
  <si>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</si>
  <si>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</si>
  <si>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</si>
  <si>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</si>
  <si>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</si>
  <si>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</si>
  <si>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</si>
  <si>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</si>
  <si>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</si>
  <si>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</si>
  <si>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</si>
  <si>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</si>
  <si>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</si>
  <si>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</si>
  <si>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</si>
  <si>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</si>
  <si>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</si>
  <si>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</si>
  <si>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</si>
  <si>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</si>
  <si>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</si>
  <si>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</si>
  <si>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</si>
  <si>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</si>
  <si>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</si>
  <si>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</si>
  <si>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</si>
  <si>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</si>
  <si>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</si>
  <si>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</si>
  <si>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</si>
  <si>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</si>
  <si>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</si>
  <si>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</si>
  <si>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</si>
  <si>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</si>
  <si>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</si>
  <si>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</si>
  <si>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</si>
  <si>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</si>
  <si>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</si>
  <si>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</si>
  <si>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</si>
  <si>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</si>
  <si>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</si>
  <si>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</si>
  <si>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</si>
  <si>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</si>
  <si>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</si>
  <si>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</si>
  <si>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</si>
  <si>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</si>
  <si>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</si>
  <si>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</si>
  <si>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</si>
  <si>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</si>
  <si>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</si>
  <si>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</si>
  <si>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</si>
  <si>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</si>
  <si>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</si>
  <si>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</si>
  <si>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</si>
  <si>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</si>
  <si>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</si>
  <si>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</si>
  <si>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</si>
  <si>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</si>
  <si>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</si>
  <si>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</si>
  <si>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</si>
  <si>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</si>
  <si>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</si>
  <si>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</si>
  <si>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</si>
  <si>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</si>
  <si>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</si>
  <si>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</si>
  <si>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</si>
  <si>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</si>
  <si>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</si>
  <si>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</si>
  <si>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</si>
  <si>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</si>
  <si>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</si>
  <si>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</si>
  <si>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</si>
  <si>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</si>
  <si>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</si>
  <si>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</si>
  <si>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</si>
  <si>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</si>
  <si>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</si>
  <si>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</si>
  <si>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</si>
  <si>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</si>
  <si>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</si>
  <si>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</si>
  <si>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</si>
  <si>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</si>
  <si>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</si>
  <si>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</si>
  <si>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</si>
  <si>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</si>
  <si>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</si>
  <si>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</si>
  <si>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</si>
  <si>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</si>
  <si>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</si>
  <si>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</si>
  <si>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</si>
  <si>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</si>
  <si>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</si>
  <si>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</si>
  <si>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</si>
  <si>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</si>
  <si>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</si>
  <si>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</si>
  <si>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</si>
  <si>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</si>
  <si>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</si>
  <si>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</si>
  <si>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</si>
  <si>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</si>
  <si>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</si>
  <si>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</si>
  <si>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</si>
  <si>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</si>
  <si>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</si>
  <si>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</si>
  <si>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</si>
  <si>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</si>
  <si>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</si>
  <si>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</si>
  <si>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</si>
  <si>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</si>
  <si>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</si>
  <si>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</si>
  <si>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</si>
  <si>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</si>
  <si>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</si>
  <si>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</si>
  <si>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</si>
  <si>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</si>
  <si>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</si>
  <si>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</si>
  <si>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</si>
  <si>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</si>
  <si>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</si>
  <si>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</si>
  <si>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</si>
  <si>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</si>
  <si>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</si>
  <si>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</si>
  <si>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</si>
  <si>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</si>
  <si>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</si>
  <si>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</si>
  <si>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</si>
  <si>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</si>
  <si>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</si>
  <si>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</si>
  <si>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</si>
  <si>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</si>
  <si>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</si>
  <si>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</si>
  <si>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</si>
  <si>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</si>
  <si>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</si>
  <si>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</si>
  <si>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</si>
  <si>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</si>
  <si>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</si>
  <si>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</si>
  <si>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</si>
  <si>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</si>
  <si>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</si>
  <si>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</si>
  <si>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</si>
  <si>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</si>
  <si>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</si>
  <si>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</si>
  <si>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</si>
  <si>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</si>
  <si>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</si>
  <si>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</si>
  <si>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</si>
  <si>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</si>
  <si>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</si>
  <si>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</si>
  <si>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</si>
  <si>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</si>
  <si>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</si>
  <si>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</si>
  <si>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</si>
  <si>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</si>
  <si>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</si>
  <si>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</si>
  <si>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</si>
  <si>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</si>
  <si>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</si>
  <si>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</si>
  <si>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</si>
  <si>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</si>
  <si>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</si>
  <si>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</si>
  <si>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</si>
  <si>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</si>
  <si>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</si>
  <si>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</si>
  <si>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</si>
  <si>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</si>
  <si>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</si>
  <si>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</si>
  <si>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</si>
  <si>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</si>
  <si>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</si>
  <si>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</si>
  <si>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</si>
  <si>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</si>
  <si>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</si>
  <si>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</si>
  <si>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</si>
  <si>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</si>
  <si>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</si>
  <si>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</si>
  <si>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</si>
  <si>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</si>
  <si>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</si>
  <si>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</si>
  <si>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</si>
  <si>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</si>
  <si>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</si>
  <si>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</si>
  <si>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</si>
  <si>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</si>
  <si>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</si>
  <si>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</si>
  <si>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</si>
  <si>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</si>
  <si>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</si>
  <si>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</si>
  <si>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</si>
  <si>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</si>
  <si>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</si>
  <si>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</si>
  <si>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</si>
  <si>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</si>
  <si>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</si>
  <si>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</si>
  <si>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</si>
  <si>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</si>
  <si>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</si>
  <si>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</si>
  <si>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</si>
  <si>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</si>
  <si>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</si>
  <si>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</si>
  <si>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</si>
  <si>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</si>
  <si>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</si>
  <si>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</si>
  <si>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</si>
  <si>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</si>
  <si>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</si>
  <si>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</si>
  <si>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</si>
  <si>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</si>
  <si>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</si>
  <si>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</si>
  <si>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</si>
  <si>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</si>
  <si>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</si>
  <si>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</si>
  <si>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</si>
  <si>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</si>
  <si>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</si>
  <si>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</si>
  <si>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</si>
  <si>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</si>
  <si>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</si>
  <si>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</si>
  <si>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</si>
  <si>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</si>
  <si>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</si>
  <si>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</si>
  <si>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</si>
  <si>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</si>
  <si>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</si>
  <si>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</si>
  <si>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</si>
  <si>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</si>
  <si>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</si>
  <si>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</si>
  <si>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</si>
  <si>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</si>
  <si>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</si>
  <si>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</si>
  <si>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</si>
  <si>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</si>
  <si>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</si>
  <si>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</si>
  <si>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</si>
  <si>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</si>
  <si>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</si>
  <si>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</si>
  <si>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</si>
  <si>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</si>
  <si>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</si>
  <si>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</si>
  <si>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</si>
  <si>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</si>
  <si>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</si>
  <si>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</si>
  <si>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</si>
  <si>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</si>
  <si>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</si>
  <si>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</si>
  <si>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</si>
  <si>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</si>
  <si>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</si>
  <si>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</si>
  <si>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</si>
  <si>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</si>
  <si>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</si>
  <si>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</si>
  <si>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</si>
  <si>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</si>
  <si>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</si>
  <si>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</si>
  <si>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</si>
  <si>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</si>
  <si>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</si>
  <si>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</si>
  <si>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</si>
  <si>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</si>
  <si>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</si>
  <si>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</si>
  <si>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</si>
  <si>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</si>
  <si>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</si>
  <si>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</si>
  <si>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</si>
  <si>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</si>
  <si>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</si>
  <si>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</si>
  <si>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</si>
  <si>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</si>
  <si>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</si>
  <si>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</si>
  <si>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</si>
  <si>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</si>
  <si>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</si>
  <si>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</si>
  <si>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</si>
  <si>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</si>
  <si>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</si>
  <si>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</si>
  <si>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</si>
  <si>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</si>
  <si>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</si>
  <si>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</si>
  <si>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</si>
  <si>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</si>
  <si>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</si>
  <si>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</si>
  <si>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</si>
  <si>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</si>
  <si>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</si>
  <si>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</si>
  <si>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</si>
  <si>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</si>
  <si>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</si>
  <si>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</si>
  <si>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</si>
  <si>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</si>
  <si>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</si>
  <si>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</si>
  <si>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</si>
  <si>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</si>
  <si>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</si>
  <si>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</si>
  <si>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</si>
  <si>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</si>
  <si>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</si>
  <si>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</si>
  <si>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</si>
  <si>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</si>
  <si>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</si>
  <si>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</si>
  <si>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</si>
  <si>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</si>
  <si>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</si>
  <si>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</si>
  <si>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</si>
  <si>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</si>
  <si>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</si>
  <si>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</si>
  <si>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</si>
  <si>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</si>
  <si>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</si>
  <si>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</si>
  <si>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</si>
  <si>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</si>
  <si>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</si>
  <si>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</si>
  <si>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</si>
  <si>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</si>
  <si>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</si>
  <si>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</si>
  <si>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</si>
  <si>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</si>
  <si>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</si>
  <si>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</si>
  <si>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</si>
  <si>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</si>
  <si>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</si>
  <si>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</si>
  <si>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</si>
  <si>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</si>
  <si>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</si>
  <si>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</si>
  <si>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</si>
  <si>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</si>
  <si>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</si>
  <si>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</si>
  <si>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</si>
  <si>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</si>
  <si>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</si>
  <si>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</si>
  <si>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</si>
  <si>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</si>
  <si>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</si>
  <si>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</si>
  <si>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</si>
  <si>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</si>
  <si>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</si>
  <si>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</si>
  <si>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</si>
  <si>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</si>
  <si>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</si>
  <si>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</si>
  <si>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</si>
  <si>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</si>
  <si>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</si>
  <si>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</si>
  <si>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</si>
  <si>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</si>
  <si>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</si>
  <si>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</si>
  <si>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</si>
  <si>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</si>
  <si>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</si>
  <si>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</si>
  <si>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</si>
  <si>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</si>
  <si>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</si>
  <si>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</si>
  <si>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</si>
  <si>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</si>
  <si>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</si>
  <si>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</si>
  <si>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</si>
  <si>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</si>
  <si>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</si>
  <si>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</si>
  <si>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</si>
  <si>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</si>
  <si>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</si>
  <si>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</si>
  <si>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</si>
  <si>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</si>
  <si>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</si>
  <si>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</si>
  <si>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</si>
  <si>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</si>
  <si>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</si>
  <si>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</si>
  <si>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</si>
  <si>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</si>
  <si>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</si>
  <si>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</si>
  <si>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</si>
  <si>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</si>
  <si>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</si>
  <si>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</si>
  <si>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</si>
  <si>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</si>
  <si>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</si>
  <si>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</si>
  <si>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</si>
  <si>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</si>
  <si>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</si>
  <si>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</si>
  <si>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</si>
  <si>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</si>
  <si>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</si>
  <si>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</si>
  <si>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</si>
  <si>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</si>
  <si>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</si>
  <si>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</si>
  <si>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</si>
  <si>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</si>
  <si>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</si>
  <si>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</si>
  <si>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</si>
  <si>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</si>
  <si>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</si>
  <si>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</si>
  <si>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</si>
  <si>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</si>
  <si>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</si>
  <si>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</si>
  <si>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</si>
  <si>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</si>
  <si>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</si>
  <si>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</si>
  <si>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</si>
  <si>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</si>
  <si>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</si>
  <si>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</si>
  <si>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</si>
  <si>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</si>
  <si>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</si>
  <si>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</si>
  <si>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</si>
  <si>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</si>
  <si>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</si>
  <si>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</si>
  <si>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</si>
  <si>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</si>
  <si>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</si>
  <si>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</si>
  <si>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</si>
  <si>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</si>
  <si>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</si>
  <si>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</si>
  <si>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</si>
  <si>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</si>
  <si>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</si>
  <si>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</si>
  <si>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</si>
  <si>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</si>
  <si>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</si>
  <si>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</si>
  <si>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</si>
  <si>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</si>
  <si>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</si>
  <si>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</si>
  <si>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</si>
  <si>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</si>
  <si>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</si>
  <si>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</si>
  <si>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</si>
  <si>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</si>
  <si>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</si>
  <si>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</si>
  <si>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</si>
  <si>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</si>
  <si>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</si>
  <si>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</si>
  <si>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</si>
  <si>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</si>
  <si>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</si>
  <si>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</si>
  <si>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</si>
  <si>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</si>
  <si>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</si>
  <si>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</si>
  <si>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</si>
  <si>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</si>
  <si>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</si>
  <si>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</si>
  <si>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</si>
  <si>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</si>
  <si>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</si>
  <si>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</si>
  <si>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</si>
  <si>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</si>
  <si>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</si>
  <si>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</si>
  <si>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</si>
  <si>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</si>
  <si>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</si>
  <si>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</si>
  <si>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</si>
  <si>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</si>
  <si>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</si>
  <si>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</si>
  <si>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</si>
  <si>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</si>
  <si>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</si>
  <si>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</si>
  <si>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</si>
  <si>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</si>
  <si>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</si>
  <si>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</si>
  <si>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</si>
  <si>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</si>
  <si>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</si>
  <si>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</si>
  <si>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</si>
  <si>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</si>
  <si>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</si>
  <si>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</si>
  <si>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</si>
  <si>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</si>
  <si>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</si>
  <si>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</si>
  <si>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</si>
  <si>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</si>
  <si>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</si>
  <si>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</si>
  <si>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</si>
  <si>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</si>
  <si>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</si>
  <si>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</si>
  <si>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</si>
  <si>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</si>
  <si>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</si>
  <si>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</si>
  <si>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</si>
  <si>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</si>
  <si>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</si>
  <si>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</si>
  <si>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</si>
  <si>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</si>
  <si>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</si>
  <si>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</si>
  <si>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</si>
  <si>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</si>
  <si>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</si>
  <si>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</si>
  <si>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</si>
  <si>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</si>
  <si>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</si>
  <si>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</si>
  <si>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</si>
  <si>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</si>
  <si>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</si>
  <si>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</si>
  <si>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</si>
  <si>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</si>
  <si>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</si>
  <si>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</si>
  <si>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</si>
  <si>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</si>
  <si>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</si>
  <si>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</si>
  <si>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</si>
  <si>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</si>
  <si>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</si>
  <si>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</si>
  <si>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</si>
  <si>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</si>
  <si>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</si>
  <si>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</si>
  <si>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</si>
  <si>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</si>
  <si>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</si>
  <si>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</si>
  <si>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</si>
  <si>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</si>
  <si>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</si>
  <si>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</si>
  <si>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</si>
  <si>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</si>
  <si>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</si>
  <si>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</si>
  <si>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</si>
  <si>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</si>
  <si>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</si>
  <si>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</si>
  <si>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</si>
  <si>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</si>
  <si>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</si>
  <si>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</si>
  <si>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</si>
  <si>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</si>
  <si>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</si>
  <si>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</si>
  <si>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</si>
  <si>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</si>
  <si>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</si>
  <si>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</si>
  <si>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</si>
  <si>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</si>
  <si>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</si>
  <si>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</si>
  <si>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</si>
  <si>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</si>
  <si>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</si>
  <si>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</si>
  <si>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</si>
  <si>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</si>
  <si>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</si>
  <si>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</si>
  <si>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</si>
  <si>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</si>
  <si>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</si>
  <si>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</si>
  <si>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</si>
  <si>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</si>
  <si>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</si>
  <si>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</si>
  <si>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</si>
  <si>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</si>
  <si>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</si>
  <si>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</si>
  <si>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</si>
  <si>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</si>
  <si>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</si>
  <si>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</si>
  <si>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</si>
  <si>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</si>
  <si>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</si>
  <si>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</si>
  <si>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</si>
  <si>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</si>
  <si>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</si>
  <si>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</si>
  <si>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</si>
  <si>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</si>
  <si>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</si>
  <si>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</si>
  <si>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</si>
  <si>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</si>
  <si>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</si>
  <si>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</si>
  <si>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</si>
  <si>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</si>
  <si>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</si>
  <si>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</si>
  <si>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</si>
  <si>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</si>
  <si>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</si>
  <si>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</si>
  <si>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</si>
  <si>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</si>
  <si>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</si>
  <si>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</si>
  <si>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</si>
  <si>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</si>
  <si>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</si>
  <si>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</si>
  <si>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</si>
  <si>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</si>
  <si>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</si>
  <si>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</si>
  <si>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</si>
  <si>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</si>
  <si>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</si>
  <si>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</si>
  <si>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</si>
  <si>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</si>
  <si>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</si>
  <si>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</si>
  <si>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</si>
  <si>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</si>
  <si>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</si>
  <si>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</si>
  <si>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</si>
  <si>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</si>
  <si>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</si>
  <si>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</si>
  <si>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</si>
  <si>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</si>
  <si>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</si>
  <si>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</si>
  <si>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</si>
  <si>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</si>
  <si>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</si>
  <si>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</si>
  <si>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</si>
  <si>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</si>
  <si>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</si>
  <si>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</si>
  <si>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</si>
  <si>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</si>
  <si>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</si>
  <si>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</si>
  <si>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</si>
  <si>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</si>
  <si>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</si>
  <si>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</si>
  <si>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</si>
  <si>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</si>
  <si>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</si>
  <si>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</si>
  <si>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</si>
  <si>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</si>
  <si>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</si>
  <si>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</si>
  <si>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</si>
  <si>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</si>
  <si>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</si>
  <si>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</si>
  <si>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</si>
  <si>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</si>
  <si>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</si>
  <si>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</si>
  <si>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</si>
  <si>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</si>
  <si>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</si>
  <si>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</si>
  <si>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</si>
  <si>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</si>
  <si>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</si>
  <si>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</si>
  <si>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</si>
  <si>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</si>
  <si>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</si>
  <si>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</si>
  <si>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</si>
  <si>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</si>
  <si>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</si>
  <si>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</si>
  <si>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</si>
  <si>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</si>
  <si>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</si>
  <si>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</si>
  <si>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</si>
  <si>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</si>
  <si>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</si>
  <si>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</si>
  <si>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</si>
  <si>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</si>
  <si>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</si>
  <si>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</si>
  <si>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</si>
  <si>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</si>
  <si>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</si>
  <si>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</si>
  <si>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</si>
  <si>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</si>
  <si>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</si>
  <si>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</si>
  <si>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</si>
  <si>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</si>
  <si>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</si>
  <si>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</si>
  <si>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</si>
  <si>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</si>
  <si>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</si>
  <si>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</si>
  <si>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</si>
  <si>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</si>
  <si>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</si>
  <si>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</si>
  <si>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</si>
  <si>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</si>
  <si>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</si>
  <si>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</si>
  <si>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</si>
  <si>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</si>
  <si>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</si>
  <si>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</si>
  <si>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</si>
  <si>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</si>
  <si>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</si>
  <si>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</si>
  <si>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</si>
  <si>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</si>
  <si>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</si>
  <si>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</si>
  <si>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</si>
  <si>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</si>
  <si>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</si>
  <si>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</si>
  <si>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</si>
  <si>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</si>
  <si>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</si>
  <si>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</si>
  <si>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</si>
  <si>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</si>
  <si>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</si>
  <si>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</si>
  <si>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</si>
  <si>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</si>
  <si>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</si>
  <si>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</si>
  <si>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</si>
  <si>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</si>
  <si>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</si>
  <si>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</si>
  <si>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</si>
  <si>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</si>
  <si>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</si>
  <si>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</si>
  <si>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</si>
  <si>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</si>
  <si>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</si>
  <si>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</si>
  <si>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</si>
  <si>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</si>
  <si>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</si>
  <si>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</si>
  <si>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</si>
  <si>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</si>
  <si>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</si>
  <si>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</si>
  <si>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</si>
  <si>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</si>
  <si>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</si>
  <si>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</si>
  <si>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</si>
  <si>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</si>
  <si>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</si>
  <si>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</si>
  <si>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</si>
  <si>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</si>
  <si>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</si>
  <si>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</si>
  <si>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</si>
  <si>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</si>
  <si>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</si>
  <si>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</si>
  <si>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</si>
  <si>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</si>
  <si>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</si>
  <si>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</si>
  <si>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</si>
  <si>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</si>
  <si>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</si>
  <si>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</si>
  <si>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</si>
  <si>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</si>
  <si>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</si>
  <si>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</si>
  <si>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</si>
  <si>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</si>
  <si>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</si>
  <si>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</si>
  <si>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</si>
  <si>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</si>
  <si>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</si>
  <si>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</si>
  <si>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</si>
  <si>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</si>
  <si>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</si>
  <si>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</si>
  <si>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</si>
  <si>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</si>
  <si>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</si>
  <si>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</si>
  <si>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</si>
  <si>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</si>
  <si>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</si>
  <si>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</si>
  <si>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</si>
  <si>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</si>
  <si>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</si>
  <si>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</si>
  <si>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</si>
  <si>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</si>
  <si>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</si>
  <si>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</si>
  <si>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</si>
  <si>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</si>
  <si>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</si>
  <si>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</si>
  <si>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</si>
  <si>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</si>
  <si>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</si>
  <si>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</si>
  <si>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</si>
  <si>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</si>
  <si>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</si>
  <si>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</si>
  <si>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</si>
  <si>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</si>
  <si>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</si>
  <si>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</si>
  <si>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</si>
  <si>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</si>
  <si>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</si>
  <si>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</si>
  <si>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</si>
  <si>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</si>
  <si>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</si>
  <si>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</si>
  <si>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</si>
  <si>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</si>
  <si>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</si>
  <si>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</si>
  <si>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</si>
  <si>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</si>
  <si>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</si>
  <si>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</si>
  <si>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</si>
  <si>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</si>
  <si>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</si>
  <si>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</si>
  <si>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</si>
  <si>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</si>
  <si>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</si>
  <si>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</si>
  <si>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</si>
  <si>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</si>
  <si>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</si>
  <si>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</si>
  <si>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</si>
  <si>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</si>
  <si>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</si>
  <si>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</si>
  <si>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</si>
  <si>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</si>
  <si>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</si>
  <si>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</si>
  <si>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</si>
  <si>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</si>
  <si>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</si>
  <si>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</si>
  <si>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</si>
  <si>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</si>
  <si>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</si>
  <si>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</si>
  <si>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</si>
  <si>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</si>
  <si>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</si>
  <si>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</si>
  <si>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</si>
  <si>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</si>
  <si>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</si>
  <si>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</si>
  <si>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</si>
  <si>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</si>
  <si>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</si>
  <si>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</si>
  <si>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</si>
  <si>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</si>
  <si>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</si>
  <si>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</si>
  <si>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</si>
  <si>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</si>
  <si>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</si>
  <si>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</si>
  <si>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</si>
  <si>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</si>
  <si>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</si>
  <si>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</si>
  <si>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</si>
  <si>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</si>
  <si>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</si>
  <si>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</si>
  <si>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</si>
  <si>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</si>
  <si>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</si>
  <si>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</si>
  <si>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</si>
  <si>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</si>
  <si>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</si>
  <si>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</si>
  <si>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</si>
  <si>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</si>
  <si>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</si>
  <si>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</si>
  <si>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</si>
  <si>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</si>
  <si>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</si>
  <si>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</si>
  <si>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</si>
  <si>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</si>
  <si>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</si>
  <si>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</si>
  <si>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</si>
  <si>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</si>
  <si>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</si>
  <si>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</si>
  <si>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</si>
  <si>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</si>
  <si>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</si>
  <si>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</si>
  <si>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</si>
  <si>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</si>
  <si>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</si>
  <si>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</si>
  <si>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</si>
  <si>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</si>
  <si>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</si>
  <si>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</si>
  <si>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</si>
  <si>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</si>
  <si>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</si>
  <si>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</si>
  <si>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</si>
  <si>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</si>
  <si>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</si>
  <si>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</si>
  <si>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</si>
  <si>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</si>
  <si>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</si>
  <si>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</si>
  <si>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</si>
  <si>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</si>
  <si>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</si>
  <si>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</si>
  <si>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</si>
  <si>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</si>
  <si>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</si>
  <si>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</si>
  <si>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</si>
  <si>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</si>
  <si>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</si>
  <si>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</si>
  <si>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</si>
  <si>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</si>
  <si>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</si>
  <si>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</si>
  <si>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</si>
  <si>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</si>
  <si>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</si>
  <si>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</si>
  <si>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</si>
  <si>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</si>
  <si>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</si>
  <si>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</si>
  <si>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</si>
  <si>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</si>
  <si>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</si>
  <si>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</si>
  <si>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</si>
  <si>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</si>
  <si>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</si>
  <si>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</si>
  <si>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</si>
  <si>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</si>
  <si>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</si>
  <si>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</si>
  <si>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</si>
  <si>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</si>
  <si>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</si>
  <si>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</si>
  <si>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</si>
  <si>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</si>
  <si>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</si>
  <si>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</si>
  <si>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</si>
  <si>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</si>
  <si>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</si>
  <si>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</si>
  <si>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</si>
  <si>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</si>
  <si>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</si>
  <si>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</si>
  <si>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</si>
  <si>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</si>
  <si>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</si>
  <si>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</si>
  <si>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</si>
  <si>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</si>
  <si>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</si>
  <si>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</si>
  <si>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</si>
  <si>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</si>
  <si>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</si>
  <si>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</si>
  <si>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</si>
  <si>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</si>
  <si>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</si>
  <si>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</si>
  <si>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</si>
  <si>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</si>
  <si>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</si>
  <si>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</si>
  <si>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</si>
  <si>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</si>
  <si>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</si>
  <si>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</si>
  <si>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</si>
  <si>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</si>
  <si>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</si>
  <si>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</si>
  <si>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</si>
  <si>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</si>
  <si>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</si>
  <si>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</si>
  <si>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</si>
  <si>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</si>
  <si>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</si>
  <si>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</si>
  <si>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</si>
  <si>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</si>
  <si>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</si>
  <si>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</si>
  <si>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</si>
  <si>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</si>
  <si>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</si>
  <si>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</si>
  <si>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</si>
  <si>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</si>
  <si>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</si>
  <si>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</si>
  <si>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</si>
  <si>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</si>
  <si>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</si>
  <si>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</si>
  <si>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</si>
  <si>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</si>
  <si>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</si>
  <si>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</si>
  <si>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</si>
  <si>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</si>
  <si>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</si>
  <si>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</si>
  <si>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</si>
  <si>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</si>
  <si>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</si>
  <si>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</si>
  <si>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</si>
  <si>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</si>
  <si>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</si>
  <si>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</si>
  <si>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</si>
  <si>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</si>
  <si>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</si>
  <si>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</si>
  <si>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</si>
  <si>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</si>
  <si>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</si>
  <si>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</si>
  <si>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</si>
  <si>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</si>
  <si>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</si>
  <si>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</si>
  <si>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</si>
  <si>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</si>
  <si>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</si>
  <si>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</si>
  <si>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</si>
  <si>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</si>
  <si>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</si>
  <si>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</si>
  <si>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</si>
  <si>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</si>
  <si>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</si>
  <si>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</si>
  <si>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</si>
  <si>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</si>
  <si>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</si>
  <si>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</si>
  <si>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</si>
  <si>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</si>
  <si>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</si>
  <si>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</si>
  <si>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</si>
  <si>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</si>
  <si>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</si>
  <si>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</si>
  <si>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</si>
  <si>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</si>
  <si>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</si>
  <si>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</si>
  <si>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</si>
  <si>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</si>
  <si>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</si>
  <si>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</si>
  <si>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</si>
  <si>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</si>
  <si>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</si>
  <si>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</si>
  <si>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</si>
  <si>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</si>
  <si>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</si>
  <si>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</si>
  <si>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</si>
  <si>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</si>
  <si>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</si>
  <si>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</si>
  <si>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</si>
  <si>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</si>
  <si>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</si>
  <si>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</si>
  <si>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</si>
  <si>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</si>
  <si>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</si>
  <si>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</si>
  <si>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</si>
  <si>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</si>
  <si>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</si>
  <si>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</si>
  <si>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</si>
  <si>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</si>
  <si>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</si>
  <si>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</si>
  <si>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</si>
  <si>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</si>
  <si>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</si>
  <si>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</si>
  <si>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</si>
  <si>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</si>
  <si>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</si>
  <si>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</si>
  <si>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</si>
  <si>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</si>
  <si>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</si>
  <si>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</si>
  <si>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</si>
  <si>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</si>
  <si>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</si>
  <si>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</si>
  <si>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</si>
  <si>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</si>
  <si>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</si>
  <si>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</si>
  <si>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</si>
  <si>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</si>
  <si>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</si>
  <si>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</si>
  <si>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</si>
  <si>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</si>
  <si>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</si>
  <si>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</si>
  <si>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</si>
  <si>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</si>
  <si>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</si>
  <si>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</si>
  <si>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</si>
  <si>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</si>
  <si>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</si>
  <si>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</si>
  <si>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</si>
  <si>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</si>
  <si>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</si>
  <si>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</si>
  <si>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</si>
  <si>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</si>
  <si>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</si>
  <si>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</si>
  <si>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</si>
  <si>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</si>
  <si>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</si>
  <si>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</si>
  <si>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</si>
  <si>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</si>
  <si>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</si>
  <si>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</si>
  <si>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</si>
  <si>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</si>
  <si>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</si>
  <si>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</si>
  <si>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</si>
  <si>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</si>
  <si>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</si>
  <si>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</si>
  <si>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</si>
  <si>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</si>
  <si>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</si>
  <si>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</si>
  <si>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</si>
  <si>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</si>
  <si>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</si>
  <si>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</si>
  <si>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</si>
  <si>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</si>
  <si>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</si>
  <si>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</si>
  <si>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</si>
  <si>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</si>
  <si>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</si>
  <si>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</si>
  <si>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</si>
  <si>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</si>
  <si>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</si>
  <si>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</si>
  <si>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</si>
  <si>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</si>
  <si>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</si>
  <si>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</si>
  <si>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</si>
  <si>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</si>
  <si>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</si>
  <si>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</si>
  <si>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</si>
  <si>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</si>
  <si>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</si>
  <si>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</si>
  <si>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</si>
  <si>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</si>
  <si>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</si>
  <si>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</si>
  <si>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</si>
  <si>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</si>
  <si>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</si>
  <si>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</si>
  <si>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</si>
  <si>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</si>
  <si>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</si>
  <si>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</si>
  <si>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</si>
  <si>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</si>
  <si>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</si>
  <si>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</si>
  <si>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</si>
  <si>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</si>
  <si>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</si>
  <si>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</si>
  <si>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</si>
  <si>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</si>
  <si>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</si>
  <si>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</si>
  <si>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</si>
  <si>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</si>
  <si>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</si>
  <si>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</si>
  <si>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</si>
  <si>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</si>
  <si>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</si>
  <si>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</si>
  <si>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</si>
  <si>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</si>
  <si>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</si>
  <si>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</si>
  <si>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</si>
  <si>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</si>
  <si>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</si>
  <si>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</si>
  <si>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</si>
  <si>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</si>
  <si>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</si>
  <si>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</si>
  <si>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</si>
  <si>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</si>
  <si>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</si>
  <si>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</si>
  <si>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</si>
  <si>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</si>
  <si>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</si>
  <si>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</si>
  <si>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</si>
  <si>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</si>
  <si>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</si>
  <si>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</si>
  <si>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</si>
  <si>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</si>
  <si>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</si>
  <si>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</si>
  <si>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</si>
  <si>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</si>
  <si>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</si>
  <si>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</si>
  <si>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</si>
  <si>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</si>
  <si>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</si>
  <si>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</si>
  <si>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</si>
  <si>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</si>
  <si>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</si>
  <si>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</si>
  <si>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</si>
  <si>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</si>
  <si>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</si>
  <si>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</si>
  <si>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</si>
  <si>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</si>
  <si>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</si>
  <si>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</si>
  <si>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</si>
  <si>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</si>
  <si>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</si>
  <si>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</si>
  <si>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</si>
  <si>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</si>
  <si>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</si>
  <si>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</si>
  <si>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</si>
  <si>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</si>
  <si>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</si>
  <si>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</si>
  <si>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</si>
  <si>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</si>
  <si>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</si>
  <si>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</si>
  <si>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</si>
  <si>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</si>
  <si>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</si>
  <si>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</si>
  <si>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</si>
  <si>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</si>
  <si>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</si>
  <si>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</si>
  <si>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</si>
  <si>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</si>
  <si>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</si>
  <si>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</si>
  <si>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</si>
  <si>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</si>
  <si>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</si>
  <si>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</si>
  <si>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</si>
  <si>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</si>
  <si>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</si>
  <si>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</si>
  <si>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</si>
  <si>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</si>
  <si>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</si>
  <si>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</si>
  <si>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</si>
  <si>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</si>
  <si>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</si>
  <si>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</si>
  <si>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</si>
  <si>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</si>
  <si>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</si>
  <si>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</si>
  <si>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</si>
  <si>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</si>
  <si>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</si>
  <si>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</si>
  <si>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</si>
  <si>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</si>
  <si>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</si>
  <si>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</si>
  <si>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</si>
  <si>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</si>
  <si>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</si>
  <si>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</si>
  <si>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</si>
  <si>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</si>
  <si>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</si>
  <si>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</si>
  <si>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</si>
  <si>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</si>
  <si>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</si>
  <si>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</si>
  <si>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</si>
  <si>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</si>
  <si>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</si>
  <si>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</si>
  <si>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</si>
  <si>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</si>
  <si>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</si>
  <si>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</si>
  <si>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</si>
  <si>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</si>
  <si>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</si>
  <si>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</si>
  <si>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</si>
  <si>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</si>
  <si>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</si>
  <si>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</si>
  <si>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</si>
  <si>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</si>
  <si>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</si>
  <si>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</si>
  <si>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</si>
  <si>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</si>
  <si>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</si>
  <si>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</si>
  <si>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</si>
  <si>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</si>
  <si>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</si>
  <si>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</si>
  <si>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</si>
  <si>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</si>
  <si>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</si>
  <si>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</si>
  <si>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</si>
  <si>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</si>
  <si>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</si>
  <si>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</si>
  <si>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</si>
  <si>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</si>
  <si>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</si>
  <si>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</si>
  <si>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</si>
  <si>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</si>
  <si>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</si>
  <si>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</si>
  <si>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</si>
  <si>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</si>
  <si>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</si>
  <si>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</si>
  <si>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</si>
  <si>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</si>
  <si>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</si>
  <si>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</si>
  <si>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</si>
  <si>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</si>
  <si>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</si>
  <si>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</si>
  <si>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</si>
  <si>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</si>
  <si>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</si>
  <si>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</si>
  <si>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</si>
  <si>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</si>
  <si>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</si>
  <si>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</si>
  <si>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</si>
  <si>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</si>
  <si>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</si>
  <si>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</si>
  <si>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</si>
  <si>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</si>
  <si>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</si>
  <si>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</si>
  <si>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</si>
  <si>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</si>
  <si>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</si>
  <si>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</si>
  <si>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</si>
  <si>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</si>
  <si>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</si>
  <si>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</si>
  <si>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</si>
  <si>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</si>
  <si>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</si>
  <si>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</si>
  <si>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</si>
  <si>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</si>
  <si>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</si>
  <si>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</si>
  <si>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</si>
  <si>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</si>
  <si>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</si>
  <si>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</si>
  <si>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</si>
  <si>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</si>
  <si>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</si>
  <si>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</si>
  <si>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</si>
  <si>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</si>
  <si>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</si>
  <si>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</si>
  <si>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</si>
  <si>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</si>
  <si>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</si>
  <si>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</si>
  <si>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</si>
  <si>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</si>
  <si>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</si>
  <si>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</si>
  <si>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</si>
  <si>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</si>
  <si>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</si>
  <si>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</si>
  <si>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</si>
  <si>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</si>
  <si>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</si>
  <si>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</si>
  <si>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</si>
  <si>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</si>
  <si>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</si>
  <si>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</si>
  <si>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</si>
  <si>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</si>
  <si>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</si>
  <si>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</si>
  <si>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</si>
  <si>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</si>
  <si>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</si>
  <si>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</si>
  <si>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</si>
  <si>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</si>
  <si>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</si>
  <si>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</si>
  <si>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</si>
  <si>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</si>
  <si>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</si>
  <si>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</si>
  <si>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</si>
  <si>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</si>
  <si>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</si>
  <si>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</si>
  <si>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</si>
  <si>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</si>
  <si>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</si>
  <si>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</si>
  <si>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</si>
  <si>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</si>
  <si>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</si>
  <si>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</si>
  <si>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</si>
  <si>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</si>
  <si>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</si>
  <si>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</si>
  <si>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</si>
  <si>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</si>
  <si>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</si>
  <si>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</si>
  <si>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</si>
  <si>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</si>
  <si>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</si>
  <si>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</si>
  <si>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</si>
  <si>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</si>
  <si>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</si>
  <si>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</si>
  <si>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</si>
  <si>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</si>
  <si>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</si>
  <si>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</si>
  <si>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</si>
  <si>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</si>
  <si>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</si>
  <si>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</si>
  <si>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</si>
  <si>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</si>
  <si>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</si>
  <si>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</si>
  <si>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</si>
  <si>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</si>
  <si>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</si>
  <si>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</si>
  <si>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</si>
  <si>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</si>
  <si>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</si>
  <si>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</si>
  <si>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</si>
  <si>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</si>
  <si>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</si>
  <si>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</si>
  <si>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</si>
  <si>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</si>
  <si>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</si>
  <si>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</si>
  <si>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</si>
  <si>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</si>
  <si>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</si>
  <si>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</si>
  <si>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</si>
  <si>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</si>
  <si>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</si>
  <si>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</si>
  <si>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</si>
  <si>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</si>
  <si>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</si>
  <si>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</si>
  <si>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</si>
  <si>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</si>
  <si>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</si>
  <si>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</si>
  <si>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</si>
  <si>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</si>
  <si>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</si>
  <si>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</si>
  <si>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</si>
  <si>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</si>
  <si>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</si>
  <si>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</si>
  <si>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</si>
  <si>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</si>
  <si>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</si>
  <si>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</si>
  <si>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</si>
  <si>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</si>
  <si>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</si>
  <si>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</si>
  <si>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</si>
  <si>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</si>
  <si>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</si>
  <si>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</si>
  <si>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</si>
  <si>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</si>
  <si>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</si>
  <si>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</si>
  <si>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</si>
  <si>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</si>
  <si>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</si>
  <si>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</si>
  <si>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</si>
  <si>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</si>
  <si>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</si>
  <si>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</si>
  <si>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</si>
  <si>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</si>
  <si>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</si>
  <si>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</si>
  <si>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</si>
  <si>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</si>
  <si>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</si>
  <si>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</si>
  <si>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</si>
  <si>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</si>
  <si>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</si>
  <si>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</si>
  <si>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</si>
  <si>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</si>
  <si>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</si>
  <si>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</si>
  <si>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</si>
  <si>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</si>
  <si>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</si>
  <si>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</si>
  <si>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</si>
  <si>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</si>
  <si>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</si>
  <si>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</si>
  <si>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</si>
  <si>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</si>
  <si>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</si>
  <si>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</si>
  <si>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</si>
  <si>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</si>
  <si>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</si>
  <si>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</si>
  <si>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</si>
  <si>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</si>
  <si>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</si>
  <si>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</si>
  <si>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</si>
  <si>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</si>
  <si>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</si>
  <si>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</si>
  <si>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</si>
  <si>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</si>
  <si>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</si>
  <si>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</si>
  <si>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</si>
  <si>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</si>
  <si>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</si>
  <si>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</si>
  <si>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</si>
  <si>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</si>
  <si>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</si>
  <si>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</si>
  <si>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</si>
  <si>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</si>
  <si>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</si>
  <si>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</si>
  <si>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</si>
  <si>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</si>
  <si>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</si>
  <si>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</si>
  <si>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</si>
  <si>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</si>
  <si>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</si>
  <si>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</si>
  <si>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</si>
  <si>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</si>
  <si>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</si>
  <si>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</si>
  <si>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</si>
  <si>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</si>
  <si>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</si>
  <si>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</si>
  <si>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</si>
  <si>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</si>
  <si>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</si>
  <si>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</si>
  <si>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</si>
  <si>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</si>
  <si>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</si>
  <si>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</si>
  <si>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</si>
  <si>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</si>
  <si>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</si>
  <si>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</si>
  <si>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</si>
  <si>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</si>
  <si>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</si>
  <si>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</si>
  <si>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</si>
  <si>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</si>
  <si>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</si>
  <si>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</si>
  <si>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</si>
  <si>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</si>
  <si>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</si>
  <si>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</si>
  <si>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</si>
  <si>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</si>
  <si>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</si>
  <si>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</si>
  <si>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</si>
  <si>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</si>
  <si>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</si>
  <si>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</si>
  <si>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</si>
  <si>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</si>
  <si>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</si>
  <si>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</si>
  <si>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</si>
  <si>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</si>
  <si>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</si>
  <si>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</si>
  <si>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</si>
  <si>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</si>
  <si>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</si>
  <si>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</si>
  <si>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</si>
  <si>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</si>
  <si>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</si>
  <si>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</si>
  <si>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</si>
  <si>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</si>
  <si>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</si>
  <si>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</si>
  <si>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</si>
  <si>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</si>
  <si>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</si>
  <si>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</si>
  <si>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</si>
  <si>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</si>
  <si>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</si>
  <si>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</si>
  <si>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</si>
  <si>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</si>
  <si>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</si>
  <si>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</si>
  <si>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</si>
  <si>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</si>
  <si>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</si>
  <si>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</si>
  <si>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</si>
  <si>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</si>
  <si>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</si>
  <si>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</si>
  <si>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</si>
  <si>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</si>
  <si>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</si>
  <si>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</si>
  <si>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</si>
  <si>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</si>
  <si>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</si>
  <si>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</si>
  <si>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</si>
  <si>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</si>
  <si>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</si>
  <si>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</si>
  <si>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</si>
  <si>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</si>
  <si>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</si>
  <si>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</si>
  <si>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</si>
  <si>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</si>
  <si>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</si>
  <si>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</si>
  <si>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</si>
  <si>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</si>
  <si>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</si>
  <si>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</si>
  <si>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</si>
  <si>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</si>
  <si>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</si>
  <si>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</si>
  <si>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</si>
  <si>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</si>
  <si>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</si>
  <si>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</si>
  <si>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</si>
  <si>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</si>
  <si>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</si>
  <si>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</si>
  <si>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</si>
  <si>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</si>
  <si>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</si>
  <si>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</si>
  <si>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</si>
  <si>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</si>
  <si>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</si>
  <si>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</si>
  <si>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</si>
  <si>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</si>
  <si>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</si>
  <si>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</si>
  <si>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</si>
  <si>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</si>
  <si>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</si>
  <si>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</si>
  <si>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</si>
  <si>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</si>
  <si>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</si>
  <si>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</si>
  <si>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</si>
  <si>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</si>
  <si>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</si>
  <si>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</si>
  <si>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</si>
  <si>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</si>
  <si>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</si>
  <si>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</si>
  <si>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</si>
  <si>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</si>
  <si>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</si>
  <si>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</si>
  <si>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</si>
  <si>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</si>
  <si>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</si>
  <si>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</si>
  <si>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</si>
  <si>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</si>
  <si>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</si>
  <si>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</si>
  <si>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</si>
  <si>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</si>
  <si>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</si>
  <si>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</si>
  <si>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</si>
  <si>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</si>
  <si>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</si>
  <si>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</si>
  <si>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</si>
  <si>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</si>
  <si>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</si>
  <si>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</si>
  <si>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</si>
  <si>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</si>
  <si>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</si>
  <si>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</si>
  <si>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</si>
  <si>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</si>
  <si>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</si>
  <si>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</si>
  <si>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</si>
  <si>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</si>
  <si>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</si>
  <si>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</si>
  <si>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</si>
  <si>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</si>
  <si>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</si>
  <si>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</si>
  <si>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</si>
  <si>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</si>
  <si>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</si>
  <si>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</si>
  <si>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</si>
  <si>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</si>
  <si>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</si>
  <si>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</si>
  <si>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</si>
  <si>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</si>
  <si>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</si>
  <si>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</si>
  <si>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</si>
  <si>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</si>
  <si>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</si>
  <si>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</si>
  <si>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</si>
  <si>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</si>
  <si>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</si>
  <si>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</si>
  <si>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</si>
  <si>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</si>
  <si>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</si>
  <si>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</si>
  <si>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</si>
  <si>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</si>
  <si>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</si>
  <si>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</si>
  <si>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</si>
  <si>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</si>
  <si>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</si>
  <si>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</si>
  <si>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</si>
  <si>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</si>
  <si>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</si>
  <si>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</si>
  <si>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</si>
  <si>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</si>
  <si>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</si>
  <si>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</si>
  <si>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</si>
  <si>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</si>
  <si>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</si>
  <si>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</si>
  <si>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</si>
  <si>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</si>
  <si>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</si>
  <si>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</si>
  <si>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</si>
  <si>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</si>
  <si>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</si>
  <si>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</si>
  <si>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</si>
  <si>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</si>
  <si>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</si>
  <si>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</si>
  <si>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</si>
  <si>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</si>
  <si>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</si>
  <si>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</si>
  <si>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</si>
  <si>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</si>
  <si>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</si>
  <si>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</si>
  <si>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</si>
  <si>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</si>
  <si>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</si>
  <si>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</si>
  <si>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</si>
  <si>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</si>
  <si>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</si>
  <si>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</si>
  <si>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</si>
  <si>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</si>
  <si>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</si>
  <si>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</si>
  <si>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</si>
  <si>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</si>
  <si>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</si>
  <si>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</si>
  <si>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</si>
  <si>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</si>
  <si>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</si>
  <si>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</si>
  <si>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</si>
  <si>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</si>
  <si>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</si>
  <si>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</si>
  <si>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</si>
  <si>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</si>
  <si>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</si>
  <si>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</si>
  <si>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</si>
  <si>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</si>
  <si>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</si>
  <si>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</si>
  <si>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</si>
  <si>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</si>
  <si>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</si>
  <si>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</si>
  <si>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</si>
  <si>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</si>
  <si>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</si>
  <si>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</si>
  <si>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</si>
  <si>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</si>
  <si>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</si>
  <si>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</si>
  <si>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</si>
  <si>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</si>
  <si>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</si>
  <si>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</si>
  <si>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</si>
  <si>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</si>
  <si>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</si>
  <si>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</si>
  <si>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</si>
  <si>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</si>
  <si>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</si>
  <si>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</si>
  <si>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</si>
  <si>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</si>
  <si>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</si>
  <si>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</si>
  <si>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</si>
  <si>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</si>
  <si>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</si>
  <si>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</si>
  <si>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</si>
  <si>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</si>
  <si>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</si>
  <si>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</si>
  <si>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</si>
  <si>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</si>
  <si>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</si>
  <si>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</si>
  <si>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</si>
  <si>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</si>
  <si>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</si>
  <si>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</si>
  <si>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</si>
  <si>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</si>
  <si>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</si>
  <si>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</si>
  <si>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</si>
  <si>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</si>
  <si>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</si>
  <si>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</si>
  <si>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</si>
  <si>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</si>
  <si>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</si>
  <si>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</si>
  <si>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</si>
  <si>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</si>
  <si>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</si>
  <si>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</si>
  <si>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</si>
  <si>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</si>
  <si>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</si>
  <si>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</si>
  <si>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</si>
  <si>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</si>
  <si>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</si>
  <si>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</si>
  <si>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</si>
  <si>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</si>
  <si>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</si>
  <si>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</si>
  <si>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</si>
  <si>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</si>
  <si>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</si>
  <si>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</si>
  <si>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</si>
  <si>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</si>
  <si>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</si>
  <si>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</si>
  <si>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</si>
  <si>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</si>
  <si>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</si>
  <si>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</si>
  <si>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</si>
  <si>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</si>
  <si>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</si>
  <si>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</si>
  <si>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</si>
  <si>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</si>
  <si>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</si>
  <si>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</si>
  <si>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</si>
  <si>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</si>
  <si>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</si>
  <si>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</si>
  <si>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</si>
  <si>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</si>
  <si>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</si>
  <si>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</si>
  <si>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</si>
  <si>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</si>
  <si>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</si>
  <si>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</si>
  <si>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</si>
  <si>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</si>
  <si>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</si>
  <si>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</si>
  <si>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</si>
  <si>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</si>
  <si>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</si>
  <si>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</si>
  <si>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</si>
  <si>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</si>
  <si>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</si>
  <si>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</si>
  <si>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</si>
  <si>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</si>
  <si>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</si>
  <si>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</si>
  <si>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</si>
  <si>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</si>
  <si>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</si>
  <si>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</si>
  <si>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</si>
  <si>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</si>
  <si>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</si>
  <si>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</si>
  <si>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</si>
  <si>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</si>
  <si>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</si>
  <si>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</si>
  <si>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</si>
  <si>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</si>
  <si>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</si>
  <si>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</si>
  <si>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</si>
  <si>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</si>
  <si>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</si>
  <si>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</si>
  <si>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</si>
  <si>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</si>
  <si>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</si>
  <si>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</si>
  <si>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</si>
  <si>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</si>
  <si>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</si>
  <si>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</si>
  <si>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</si>
  <si>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</si>
  <si>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</si>
  <si>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</si>
  <si>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</si>
  <si>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</si>
  <si>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</si>
  <si>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</si>
  <si>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</si>
  <si>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</si>
  <si>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</si>
  <si>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</si>
  <si>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</si>
  <si>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</si>
  <si>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</si>
  <si>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</si>
  <si>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</si>
  <si>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</si>
  <si>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</si>
  <si>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</si>
  <si>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</si>
  <si>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</si>
  <si>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</si>
  <si>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</si>
  <si>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</si>
  <si>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</si>
  <si>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</si>
  <si>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</si>
  <si>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</si>
  <si>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</si>
  <si>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</si>
  <si>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</si>
  <si>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</si>
  <si>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</si>
  <si>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</si>
  <si>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</si>
  <si>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</si>
  <si>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</si>
  <si>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</si>
  <si>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</si>
  <si>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</si>
  <si>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</si>
  <si>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</si>
  <si>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</si>
  <si>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</si>
  <si>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</si>
  <si>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</si>
  <si>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</si>
  <si>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</si>
  <si>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</si>
  <si>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</si>
  <si>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</si>
  <si>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</si>
  <si>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</si>
  <si>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</si>
  <si>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</si>
  <si>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</si>
  <si>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</si>
  <si>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</si>
  <si>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</si>
  <si>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</si>
  <si>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</si>
  <si>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</si>
  <si>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</si>
  <si>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</si>
  <si>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</si>
  <si>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</si>
  <si>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</si>
  <si>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</si>
  <si>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</si>
  <si>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</si>
  <si>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</si>
  <si>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</si>
  <si>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</si>
  <si>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</si>
  <si>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</si>
  <si>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</si>
  <si>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</si>
  <si>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</si>
  <si>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</si>
  <si>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</si>
  <si>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</si>
  <si>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</si>
  <si>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</si>
  <si>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</si>
  <si>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</si>
  <si>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</si>
  <si>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</si>
  <si>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</si>
  <si>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</si>
  <si>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</si>
  <si>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</si>
  <si>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</si>
  <si>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</si>
  <si>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</si>
  <si>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</si>
  <si>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</si>
  <si>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</si>
  <si>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</si>
  <si>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</si>
  <si>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</si>
  <si>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</si>
  <si>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</si>
  <si>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</si>
  <si>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</si>
  <si>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</si>
  <si>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</si>
  <si>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</si>
  <si>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</si>
  <si>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</si>
  <si>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</si>
  <si>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</si>
  <si>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</si>
  <si>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</si>
  <si>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</si>
  <si>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</si>
  <si>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</si>
  <si>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</si>
  <si>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</si>
  <si>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</si>
  <si>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</si>
  <si>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</si>
  <si>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</si>
  <si>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</si>
  <si>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</si>
  <si>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</si>
  <si>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</si>
  <si>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</si>
  <si>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</si>
  <si>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</si>
  <si>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</si>
  <si>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</si>
  <si>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</si>
  <si>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</si>
  <si>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</si>
  <si>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</si>
  <si>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</si>
  <si>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</si>
  <si>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</si>
  <si>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</si>
  <si>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</si>
  <si>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</si>
  <si>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</si>
  <si>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</si>
  <si>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</si>
  <si>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</si>
  <si>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</si>
  <si>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</si>
  <si>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</si>
  <si>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</si>
  <si>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</si>
  <si>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</si>
  <si>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</si>
  <si>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</si>
  <si>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</si>
  <si>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</si>
  <si>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</si>
  <si>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</si>
  <si>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</si>
  <si>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</si>
  <si>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</si>
  <si>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</si>
  <si>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</si>
  <si>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</si>
  <si>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</si>
  <si>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</si>
  <si>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</si>
  <si>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</si>
  <si>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</si>
  <si>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</si>
  <si>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</si>
  <si>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</si>
  <si>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</si>
  <si>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</si>
  <si>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</si>
  <si>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</si>
  <si>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</si>
  <si>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</si>
  <si>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</si>
  <si>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</si>
  <si>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</si>
  <si>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</si>
  <si>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</si>
  <si>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</si>
  <si>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</si>
  <si>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</si>
  <si>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</si>
  <si>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</si>
  <si>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</si>
  <si>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</si>
  <si>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</si>
  <si>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</si>
  <si>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</si>
  <si>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</si>
  <si>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</si>
  <si>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</si>
  <si>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</si>
  <si>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</si>
  <si>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</si>
  <si>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</si>
  <si>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</si>
  <si>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</si>
  <si>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</si>
  <si>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</si>
  <si>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</si>
  <si>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</si>
  <si>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</si>
  <si>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</si>
  <si>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</si>
  <si>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</si>
  <si>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</si>
  <si>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</si>
  <si>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</si>
  <si>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</si>
  <si>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</si>
  <si>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</si>
  <si>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</si>
  <si>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</si>
  <si>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</si>
  <si>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</si>
  <si>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</si>
  <si>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</si>
  <si>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</si>
  <si>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</si>
  <si>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</si>
  <si>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</si>
  <si>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</si>
  <si>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</si>
  <si>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</si>
  <si>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</si>
  <si>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</si>
  <si>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</si>
  <si>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</si>
  <si>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</si>
  <si>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</si>
  <si>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</si>
  <si>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</si>
  <si>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</si>
  <si>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</si>
  <si>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</si>
  <si>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</si>
  <si>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</si>
  <si>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</si>
  <si>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</si>
  <si>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</si>
  <si>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</si>
  <si>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</si>
  <si>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</si>
  <si>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</si>
  <si>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</si>
  <si>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</si>
  <si>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</si>
  <si>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</si>
  <si>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</si>
  <si>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</si>
  <si>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</si>
  <si>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</si>
  <si>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</si>
  <si>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</si>
  <si>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</si>
  <si>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</si>
  <si>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</si>
  <si>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</si>
  <si>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</si>
  <si>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</si>
  <si>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</si>
  <si>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</si>
  <si>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</si>
  <si>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</si>
  <si>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</si>
  <si>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</si>
  <si>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</si>
  <si>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</si>
  <si>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</si>
  <si>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</si>
  <si>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</si>
  <si>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</si>
  <si>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</si>
  <si>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</si>
  <si>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</si>
  <si>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</si>
  <si>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</si>
  <si>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</si>
  <si>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</si>
  <si>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</si>
  <si>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</si>
  <si>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</si>
  <si>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</si>
  <si>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</si>
  <si>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</si>
  <si>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</si>
  <si>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</si>
  <si>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</si>
  <si>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</si>
  <si>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</si>
  <si>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</si>
  <si>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</si>
  <si>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</si>
  <si>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</si>
  <si>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</si>
  <si>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</si>
  <si>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</si>
  <si>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</si>
  <si>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</si>
  <si>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</si>
  <si>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</si>
  <si>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</si>
  <si>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</si>
  <si>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</si>
  <si>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</si>
  <si>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</si>
  <si>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</si>
  <si>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</si>
  <si>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</si>
  <si>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</si>
  <si>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</si>
  <si>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</si>
  <si>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</si>
  <si>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</si>
  <si>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</si>
  <si>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</si>
  <si>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</si>
  <si>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</si>
  <si>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</si>
  <si>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</si>
  <si>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</si>
  <si>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</si>
  <si>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</si>
  <si>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</si>
  <si>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</si>
  <si>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</si>
  <si>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</si>
  <si>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</si>
  <si>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</si>
  <si>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</si>
  <si>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</si>
  <si>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</si>
  <si>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</si>
  <si>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</si>
  <si>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</si>
  <si>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</si>
  <si>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</si>
  <si>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</si>
  <si>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</si>
  <si>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</si>
  <si>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</si>
  <si>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</si>
  <si>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</si>
  <si>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</si>
  <si>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</si>
  <si>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</si>
  <si>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</si>
  <si>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</si>
  <si>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</si>
  <si>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</si>
  <si>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</si>
  <si>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</si>
  <si>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</si>
  <si>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</si>
  <si>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</si>
  <si>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</si>
  <si>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</si>
  <si>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</si>
  <si>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</si>
  <si>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</si>
  <si>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</si>
  <si>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</si>
  <si>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</si>
  <si>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</si>
  <si>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</si>
  <si>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</si>
  <si>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</si>
  <si>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</si>
  <si>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</si>
  <si>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</si>
  <si>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</si>
  <si>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</si>
  <si>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</si>
  <si>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</si>
  <si>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</si>
  <si>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</si>
  <si>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</si>
  <si>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</si>
  <si>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</si>
  <si>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</si>
  <si>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</si>
  <si>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</si>
  <si>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</si>
  <si>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</si>
  <si>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</si>
  <si>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</si>
  <si>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</si>
  <si>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</si>
  <si>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</si>
  <si>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</si>
  <si>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</si>
  <si>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</si>
  <si>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</si>
  <si>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</si>
  <si>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</si>
  <si>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</si>
  <si>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</si>
  <si>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</si>
  <si>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</si>
  <si>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</si>
  <si>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</si>
  <si>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</si>
  <si>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</si>
  <si>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</si>
  <si>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</si>
  <si>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</si>
  <si>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</si>
  <si>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</si>
  <si>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</si>
  <si>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</si>
  <si>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</si>
  <si>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</si>
  <si>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</si>
  <si>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</si>
  <si>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</si>
  <si>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</si>
  <si>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</si>
  <si>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</si>
  <si>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</si>
  <si>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</si>
  <si>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</si>
  <si>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</si>
  <si>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</si>
  <si>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</si>
  <si>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</si>
  <si>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</si>
  <si>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</si>
  <si>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</si>
  <si>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</si>
  <si>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</si>
  <si>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</si>
  <si>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</si>
  <si>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</si>
  <si>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</si>
  <si>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</si>
  <si>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</si>
  <si>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</si>
  <si>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</si>
  <si>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</si>
  <si>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</si>
  <si>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</si>
  <si>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</si>
  <si>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</si>
  <si>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</si>
  <si>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</si>
  <si>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</si>
  <si>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</si>
  <si>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</si>
  <si>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</si>
  <si>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</si>
  <si>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</si>
  <si>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</si>
  <si>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</si>
  <si>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</si>
  <si>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</si>
  <si>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</si>
  <si>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</si>
  <si>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</si>
  <si>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</si>
  <si>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</si>
  <si>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</si>
  <si>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</si>
  <si>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</si>
  <si>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</si>
  <si>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</si>
  <si>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</si>
  <si>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</si>
  <si>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</si>
  <si>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</si>
  <si>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</si>
  <si>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</si>
  <si>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</si>
  <si>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</si>
  <si>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</si>
  <si>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</si>
  <si>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</si>
  <si>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</si>
  <si>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</si>
  <si>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</si>
  <si>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</si>
  <si>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</si>
  <si>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</si>
  <si>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</si>
  <si>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</si>
  <si>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</si>
  <si>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</si>
  <si>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</si>
  <si>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</si>
  <si>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</si>
  <si>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</si>
  <si>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</si>
  <si>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</si>
  <si>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</si>
  <si>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</si>
  <si>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</si>
  <si>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</si>
  <si>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</si>
  <si>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</si>
  <si>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</si>
  <si>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</si>
  <si>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</si>
  <si>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</si>
  <si>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</si>
  <si>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</si>
  <si>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</si>
  <si>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</si>
  <si>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</si>
  <si>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</si>
  <si>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</si>
  <si>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</si>
  <si>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</si>
  <si>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</si>
  <si>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</si>
  <si>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</si>
  <si>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</si>
  <si>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</si>
  <si>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</si>
  <si>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</si>
  <si>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</si>
  <si>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</si>
  <si>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</si>
  <si>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</si>
  <si>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</si>
  <si>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</si>
  <si>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</si>
  <si>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</si>
  <si>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</si>
  <si>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</si>
  <si>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</si>
  <si>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</si>
  <si>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</si>
  <si>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</si>
  <si>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</si>
  <si>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</si>
  <si>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</si>
  <si>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</si>
  <si>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</si>
  <si>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</si>
  <si>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</si>
  <si>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</si>
  <si>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</si>
  <si>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</si>
  <si>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</si>
  <si>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</si>
  <si>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</si>
  <si>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</si>
  <si>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</si>
  <si>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</si>
  <si>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</si>
  <si>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</si>
  <si>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</si>
  <si>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</si>
  <si>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</si>
  <si>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</si>
  <si>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</si>
  <si>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</si>
  <si>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</si>
  <si>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</si>
  <si>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</si>
  <si>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</si>
  <si>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</si>
  <si>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</si>
  <si>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</si>
  <si>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</si>
  <si>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</si>
  <si>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</si>
  <si>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</si>
  <si>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</si>
  <si>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</si>
  <si>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</si>
  <si>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</si>
  <si>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</si>
  <si>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</si>
  <si>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</si>
  <si>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</si>
  <si>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</si>
  <si>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</si>
  <si>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</si>
  <si>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</si>
  <si>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</si>
  <si>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</si>
  <si>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</si>
  <si>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</si>
  <si>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</si>
  <si>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</si>
  <si>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</si>
  <si>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</si>
  <si>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</si>
  <si>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</si>
  <si>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</si>
  <si>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</si>
  <si>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</si>
  <si>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</si>
  <si>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</si>
  <si>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</si>
  <si>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</si>
  <si>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</si>
  <si>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</si>
  <si>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</si>
  <si>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</si>
  <si>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</si>
  <si>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</si>
  <si>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</si>
  <si>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</si>
  <si>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</si>
  <si>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</si>
  <si>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</si>
  <si>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</si>
  <si>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</si>
  <si>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</si>
  <si>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</si>
  <si>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</si>
  <si>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</si>
  <si>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</si>
  <si>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</si>
  <si>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</si>
  <si>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</si>
  <si>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</si>
  <si>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</si>
  <si>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</si>
  <si>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</si>
  <si>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</si>
  <si>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</si>
  <si>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</si>
  <si>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</si>
  <si>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</si>
  <si>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</si>
  <si>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</si>
  <si>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</si>
  <si>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</si>
  <si>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</si>
  <si>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</si>
  <si>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</si>
  <si>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</si>
  <si>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</si>
  <si>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</si>
  <si>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</si>
  <si>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</si>
  <si>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</si>
  <si>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</si>
  <si>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</si>
  <si>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</si>
  <si>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</si>
  <si>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</si>
  <si>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</si>
  <si>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</si>
  <si>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</si>
  <si>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</si>
  <si>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</si>
  <si>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</si>
  <si>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</si>
  <si>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</si>
  <si>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</si>
  <si>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</si>
  <si>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</si>
  <si>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</si>
  <si>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</si>
  <si>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</si>
  <si>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</si>
  <si>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</si>
  <si>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</si>
  <si>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</si>
  <si>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</si>
  <si>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</si>
  <si>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</si>
  <si>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</si>
  <si>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</si>
  <si>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</si>
  <si>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</si>
  <si>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</si>
  <si>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</si>
  <si>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</si>
  <si>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</si>
  <si>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</si>
  <si>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</si>
  <si>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</si>
  <si>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</si>
  <si>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</si>
  <si>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</si>
  <si>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</si>
  <si>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</si>
  <si>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</si>
  <si>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</si>
  <si>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</si>
  <si>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</si>
  <si>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</si>
  <si>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</si>
  <si>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</si>
  <si>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</si>
  <si>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</si>
  <si>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</si>
  <si>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</si>
  <si>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</si>
  <si>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</si>
  <si>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</si>
  <si>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</si>
  <si>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</si>
  <si>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</si>
  <si>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</si>
  <si>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</si>
  <si>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</si>
  <si>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</si>
  <si>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</si>
  <si>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</si>
  <si>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</si>
  <si>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</si>
  <si>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</si>
  <si>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</si>
  <si>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</si>
  <si>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</si>
  <si>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</si>
  <si>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</si>
  <si>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</si>
  <si>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</si>
  <si>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</si>
  <si>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</si>
  <si>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</si>
  <si>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DA</t>
  </si>
  <si>
    <t>OPĆINA JAKŠIĆ</t>
  </si>
  <si>
    <t>OSJEČKA 39</t>
  </si>
  <si>
    <t>MARICA MARIĆ</t>
  </si>
  <si>
    <t>034/257-123</t>
  </si>
  <si>
    <t>opcina-jaksic-vijece@po.t.com.hr</t>
  </si>
  <si>
    <t>IVICA KOVAČEVIĆ, dipl.ing.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</si>
</sst>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40625"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7709642</v>
      </c>
      <c r="D2" s="63">
        <f>PRRAS!E12</f>
        <v>9320005</v>
      </c>
      <c r="E2" s="63"/>
      <c r="F2" s="63"/>
      <c r="G2" s="64">
        <f t="shared" ref="G2:G65" si="0">(B2/1000)*(C2*1+D2*2)</f>
        <v>26349.652000000002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2518392</v>
      </c>
      <c r="D3" s="58">
        <f>PRRAS!E13</f>
        <v>7113187</v>
      </c>
      <c r="E3" s="58">
        <v>0</v>
      </c>
      <c r="F3" s="58">
        <v>0</v>
      </c>
      <c r="G3" s="59">
        <f t="shared" si="0"/>
        <v>33489.531999999999</v>
      </c>
      <c r="H3" s="59">
        <f t="shared" si="1"/>
        <v>0</v>
      </c>
      <c r="I3" s="60">
        <v>0</v>
      </c>
      <c r="J3" s="350" t="s">
        <v>3366</v>
      </c>
      <c r="K3" s="50" t="str">
        <f>RefStr!B27</f>
        <v>DA</v>
      </c>
      <c r="L3" s="50">
        <f>IF(RefStr!B27="DA",1,0)</f>
        <v>1</v>
      </c>
    </row>
    <row r="4" spans="1:12" x14ac:dyDescent="0.2">
      <c r="A4" s="57">
        <v>151</v>
      </c>
      <c r="B4" s="58">
        <f>PRRAS!C14</f>
        <v>3</v>
      </c>
      <c r="C4" s="58">
        <f>PRRAS!D14</f>
        <v>2389149</v>
      </c>
      <c r="D4" s="58">
        <f>PRRAS!E14</f>
        <v>6960048</v>
      </c>
      <c r="E4" s="58">
        <v>0</v>
      </c>
      <c r="F4" s="58">
        <v>0</v>
      </c>
      <c r="G4" s="59">
        <f t="shared" si="0"/>
        <v>48927.735000000001</v>
      </c>
      <c r="H4" s="59">
        <f t="shared" si="1"/>
        <v>0</v>
      </c>
      <c r="I4" s="60">
        <v>0</v>
      </c>
      <c r="J4" s="350" t="s">
        <v>2027</v>
      </c>
      <c r="K4" s="50" t="str">
        <f>RefStr!B29</f>
        <v>DA</v>
      </c>
      <c r="L4" s="50">
        <f>IF(RefStr!B29="DA",1,0)</f>
        <v>1</v>
      </c>
    </row>
    <row r="5" spans="1:12" x14ac:dyDescent="0.2">
      <c r="A5" s="57">
        <v>151</v>
      </c>
      <c r="B5" s="58">
        <f>PRRAS!C15</f>
        <v>4</v>
      </c>
      <c r="C5" s="58">
        <f>PRRAS!D15</f>
        <v>2389149</v>
      </c>
      <c r="D5" s="58">
        <f>PRRAS!E15</f>
        <v>7388393</v>
      </c>
      <c r="E5" s="58">
        <v>0</v>
      </c>
      <c r="F5" s="58">
        <v>0</v>
      </c>
      <c r="G5" s="59">
        <f t="shared" si="0"/>
        <v>68663.740000000005</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32512</v>
      </c>
      <c r="L10" s="50">
        <f>INT(VALUE(RefStr!B6))</f>
        <v>32512</v>
      </c>
    </row>
    <row r="11" spans="1:12" x14ac:dyDescent="0.2">
      <c r="A11" s="57">
        <v>151</v>
      </c>
      <c r="B11" s="58">
        <f>PRRAS!C21</f>
        <v>10</v>
      </c>
      <c r="C11" s="58">
        <f>PRRAS!D21</f>
        <v>0</v>
      </c>
      <c r="D11" s="58">
        <f>PRRAS!E21</f>
        <v>428345</v>
      </c>
      <c r="E11" s="58">
        <v>0</v>
      </c>
      <c r="F11" s="58">
        <v>0</v>
      </c>
      <c r="G11" s="59">
        <f t="shared" si="0"/>
        <v>8566.9</v>
      </c>
      <c r="H11" s="59">
        <f t="shared" si="1"/>
        <v>0</v>
      </c>
      <c r="I11" s="60">
        <v>0</v>
      </c>
      <c r="J11" s="350" t="s">
        <v>605</v>
      </c>
      <c r="K11" s="50" t="str">
        <f>TEXT(RefStr!B8,"00000000")</f>
        <v>02546477</v>
      </c>
      <c r="L11" s="50">
        <f>INT(VALUE(RefStr!B8))</f>
        <v>2546477</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OPĆINA JAKŠIĆ</v>
      </c>
      <c r="L12" s="50">
        <f>LEN(Skriveni!K12)</f>
        <v>13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34308</v>
      </c>
      <c r="L13" s="50">
        <f>INT(VALUE(RefStr!B12))</f>
        <v>34308</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JAKŠIĆ</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OSJEČKA 39</v>
      </c>
      <c r="L15" s="50">
        <f>LEN(Skriveni!K15)</f>
        <v>10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22</v>
      </c>
      <c r="L16" s="50">
        <f>INT(VALUE(RefStr!B16))</f>
        <v>22</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8411</v>
      </c>
      <c r="L17" s="50">
        <f>INT(VALUE(RefStr!B18))</f>
        <v>8411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96627</v>
      </c>
      <c r="D19" s="58">
        <f>PRRAS!E29</f>
        <v>132955</v>
      </c>
      <c r="E19" s="58">
        <v>0</v>
      </c>
      <c r="F19" s="58">
        <v>0</v>
      </c>
      <c r="G19" s="59">
        <f t="shared" si="0"/>
        <v>6525.6659999999993</v>
      </c>
      <c r="H19" s="59">
        <f t="shared" si="1"/>
        <v>0</v>
      </c>
      <c r="I19" s="60">
        <v>0</v>
      </c>
      <c r="J19" s="350" t="s">
        <v>4047</v>
      </c>
      <c r="K19" s="50" t="str">
        <f>TEXT(RefStr!B22,"000")</f>
        <v>164</v>
      </c>
      <c r="L19" s="50">
        <f>INT(VALUE(RefStr!B22))</f>
        <v>164</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11</v>
      </c>
      <c r="L20" s="50">
        <f>IF(ISERROR(RefStr!H2),0,INT(VALUE(RefStr!H2)))</f>
        <v>11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16625508803</v>
      </c>
      <c r="L21" s="50">
        <f>INT(VALUE(RefStr!K14))</f>
        <v>16625508803</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MARICA MARIĆ</v>
      </c>
      <c r="L22" s="50">
        <f>LEN(RefStr!H25)</f>
        <v>12</v>
      </c>
    </row>
    <row r="23" spans="1:12" x14ac:dyDescent="0.2">
      <c r="A23" s="57">
        <v>151</v>
      </c>
      <c r="B23" s="58">
        <f>PRRAS!C33</f>
        <v>22</v>
      </c>
      <c r="C23" s="58">
        <f>PRRAS!D33</f>
        <v>96627</v>
      </c>
      <c r="D23" s="58">
        <f>PRRAS!E33</f>
        <v>132955</v>
      </c>
      <c r="E23" s="58">
        <v>0</v>
      </c>
      <c r="F23" s="58">
        <v>0</v>
      </c>
      <c r="G23" s="59">
        <f t="shared" si="0"/>
        <v>7975.8139999999994</v>
      </c>
      <c r="H23" s="59">
        <f t="shared" si="1"/>
        <v>0</v>
      </c>
      <c r="I23" s="60">
        <v>0</v>
      </c>
      <c r="J23" s="350" t="s">
        <v>3144</v>
      </c>
      <c r="K23" s="50" t="str">
        <f>TRIM(RefStr!H27)</f>
        <v>034/257-123</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034/257-123</v>
      </c>
      <c r="L24" s="50">
        <f>LEN(RefStr!K27)</f>
        <v>11</v>
      </c>
    </row>
    <row r="25" spans="1:12" x14ac:dyDescent="0.2">
      <c r="A25" s="57">
        <v>151</v>
      </c>
      <c r="B25" s="58">
        <f>PRRAS!C35</f>
        <v>24</v>
      </c>
      <c r="C25" s="58">
        <f>PRRAS!D35</f>
        <v>32616</v>
      </c>
      <c r="D25" s="58">
        <f>PRRAS!E35</f>
        <v>20184</v>
      </c>
      <c r="E25" s="58">
        <v>0</v>
      </c>
      <c r="F25" s="58">
        <v>0</v>
      </c>
      <c r="G25" s="59">
        <f t="shared" si="0"/>
        <v>1751.616</v>
      </c>
      <c r="H25" s="59">
        <f t="shared" si="1"/>
        <v>0</v>
      </c>
      <c r="I25" s="60">
        <v>0</v>
      </c>
      <c r="J25" s="350" t="s">
        <v>3146</v>
      </c>
      <c r="K25" s="50" t="str">
        <f>TRIM(RefStr!H29)</f>
        <v>opcina-jaksic-vijece@po.t.com.hr</v>
      </c>
      <c r="L25" s="50">
        <f>LEN(RefStr!H29)</f>
        <v>32</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opcina-jaksic-vijece@po.t.com.hr</v>
      </c>
      <c r="L26" s="50">
        <f>LEN(RefStr!H31)</f>
        <v>32</v>
      </c>
    </row>
    <row r="27" spans="1:12" x14ac:dyDescent="0.2">
      <c r="A27" s="57">
        <v>151</v>
      </c>
      <c r="B27" s="58">
        <f>PRRAS!C37</f>
        <v>26</v>
      </c>
      <c r="C27" s="58">
        <f>PRRAS!D37</f>
        <v>17010</v>
      </c>
      <c r="D27" s="58">
        <f>PRRAS!E37</f>
        <v>18727</v>
      </c>
      <c r="E27" s="58">
        <v>0</v>
      </c>
      <c r="F27" s="58">
        <v>0</v>
      </c>
      <c r="G27" s="59">
        <f t="shared" si="0"/>
        <v>1416.0639999999999</v>
      </c>
      <c r="H27" s="59">
        <f t="shared" si="1"/>
        <v>0</v>
      </c>
      <c r="I27" s="60">
        <v>0</v>
      </c>
      <c r="J27" s="350" t="s">
        <v>3148</v>
      </c>
      <c r="K27" s="50" t="str">
        <f>TRIM(RefStr!H33)</f>
        <v>IVICA KOVAČEVIĆ, dipl.ing.</v>
      </c>
      <c r="L27" s="50">
        <f>LEN(RefStr!H33)</f>
        <v>26</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366.030.862,09</v>
      </c>
      <c r="L28" s="50">
        <f>SUM(G2:G1561)</f>
        <v>366030862.08999997</v>
      </c>
    </row>
    <row r="29" spans="1:12" x14ac:dyDescent="0.2">
      <c r="A29" s="57">
        <v>151</v>
      </c>
      <c r="B29" s="58">
        <f>PRRAS!C39</f>
        <v>28</v>
      </c>
      <c r="C29" s="58">
        <f>PRRAS!D39</f>
        <v>15606</v>
      </c>
      <c r="D29" s="58">
        <f>PRRAS!E39</f>
        <v>1457</v>
      </c>
      <c r="E29" s="58">
        <v>0</v>
      </c>
      <c r="F29" s="58">
        <v>0</v>
      </c>
      <c r="G29" s="59">
        <f t="shared" si="0"/>
        <v>518.56000000000006</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199628509.24199992</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160232751.21399999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5694067.4539999999</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7272.34</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468261.83999999997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3854276</v>
      </c>
      <c r="D46" s="58">
        <f>PRRAS!E56</f>
        <v>1097234</v>
      </c>
      <c r="E46" s="58">
        <v>0</v>
      </c>
      <c r="F46" s="58">
        <v>0</v>
      </c>
      <c r="G46" s="59">
        <f t="shared" si="0"/>
        <v>272193.48</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2456457</v>
      </c>
      <c r="D55" s="58">
        <f>PRRAS!E65</f>
        <v>407542</v>
      </c>
      <c r="E55" s="58">
        <v>0</v>
      </c>
      <c r="F55" s="58">
        <v>0</v>
      </c>
      <c r="G55" s="59">
        <f t="shared" si="0"/>
        <v>176663.21400000001</v>
      </c>
      <c r="H55" s="59">
        <f t="shared" si="1"/>
        <v>0</v>
      </c>
      <c r="I55" s="60">
        <v>0</v>
      </c>
    </row>
    <row r="56" spans="1:9" x14ac:dyDescent="0.2">
      <c r="A56" s="57">
        <v>151</v>
      </c>
      <c r="B56" s="58">
        <f>PRRAS!C66</f>
        <v>55</v>
      </c>
      <c r="C56" s="58">
        <f>PRRAS!D66</f>
        <v>125958</v>
      </c>
      <c r="D56" s="58">
        <f>PRRAS!E66</f>
        <v>20900</v>
      </c>
      <c r="E56" s="58">
        <v>0</v>
      </c>
      <c r="F56" s="58">
        <v>0</v>
      </c>
      <c r="G56" s="59">
        <f t="shared" si="0"/>
        <v>9226.69</v>
      </c>
      <c r="H56" s="59">
        <f t="shared" si="1"/>
        <v>0</v>
      </c>
      <c r="I56" s="60">
        <v>0</v>
      </c>
    </row>
    <row r="57" spans="1:9" x14ac:dyDescent="0.2">
      <c r="A57" s="57">
        <v>151</v>
      </c>
      <c r="B57" s="58">
        <f>PRRAS!C67</f>
        <v>56</v>
      </c>
      <c r="C57" s="58">
        <f>PRRAS!D67</f>
        <v>2330499</v>
      </c>
      <c r="D57" s="58">
        <f>PRRAS!E67</f>
        <v>386642</v>
      </c>
      <c r="E57" s="58">
        <v>0</v>
      </c>
      <c r="F57" s="58">
        <v>0</v>
      </c>
      <c r="G57" s="59">
        <f t="shared" si="0"/>
        <v>173811.848</v>
      </c>
      <c r="H57" s="59">
        <f t="shared" si="1"/>
        <v>0</v>
      </c>
      <c r="I57" s="60">
        <v>0</v>
      </c>
    </row>
    <row r="58" spans="1:9" x14ac:dyDescent="0.2">
      <c r="A58" s="57">
        <v>151</v>
      </c>
      <c r="B58" s="58">
        <f>PRRAS!C68</f>
        <v>57</v>
      </c>
      <c r="C58" s="58">
        <f>PRRAS!D68</f>
        <v>1397819</v>
      </c>
      <c r="D58" s="58">
        <f>PRRAS!E68</f>
        <v>689692</v>
      </c>
      <c r="E58" s="58">
        <v>0</v>
      </c>
      <c r="F58" s="58">
        <v>0</v>
      </c>
      <c r="G58" s="59">
        <f t="shared" si="0"/>
        <v>158300.571</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1397819</v>
      </c>
      <c r="D60" s="58">
        <f>PRRAS!E70</f>
        <v>689692</v>
      </c>
      <c r="E60" s="58">
        <v>0</v>
      </c>
      <c r="F60" s="58">
        <v>0</v>
      </c>
      <c r="G60" s="59">
        <f t="shared" si="0"/>
        <v>163854.97699999998</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383118</v>
      </c>
      <c r="D75" s="58">
        <f>PRRAS!E85</f>
        <v>457927</v>
      </c>
      <c r="E75" s="58">
        <v>0</v>
      </c>
      <c r="F75" s="58">
        <v>0</v>
      </c>
      <c r="G75" s="59">
        <f t="shared" si="2"/>
        <v>96123.928</v>
      </c>
      <c r="H75" s="59">
        <f t="shared" si="3"/>
        <v>0</v>
      </c>
      <c r="I75" s="60">
        <v>0</v>
      </c>
    </row>
    <row r="76" spans="1:9" x14ac:dyDescent="0.2">
      <c r="A76" s="57">
        <v>151</v>
      </c>
      <c r="B76" s="58">
        <f>PRRAS!C86</f>
        <v>75</v>
      </c>
      <c r="C76" s="58">
        <f>PRRAS!D86</f>
        <v>1325</v>
      </c>
      <c r="D76" s="58">
        <f>PRRAS!E86</f>
        <v>1229</v>
      </c>
      <c r="E76" s="58">
        <v>0</v>
      </c>
      <c r="F76" s="58">
        <v>0</v>
      </c>
      <c r="G76" s="59">
        <f t="shared" si="2"/>
        <v>283.72499999999997</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1325</v>
      </c>
      <c r="D78" s="58">
        <f>PRRAS!E88</f>
        <v>616</v>
      </c>
      <c r="E78" s="58">
        <v>0</v>
      </c>
      <c r="F78" s="58">
        <v>0</v>
      </c>
      <c r="G78" s="59">
        <f t="shared" si="2"/>
        <v>196.88900000000001</v>
      </c>
      <c r="H78" s="59">
        <f t="shared" si="3"/>
        <v>0</v>
      </c>
      <c r="I78" s="60">
        <v>0</v>
      </c>
    </row>
    <row r="79" spans="1:9" x14ac:dyDescent="0.2">
      <c r="A79" s="57">
        <v>151</v>
      </c>
      <c r="B79" s="58">
        <f>PRRAS!C89</f>
        <v>78</v>
      </c>
      <c r="C79" s="58">
        <f>PRRAS!D89</f>
        <v>0</v>
      </c>
      <c r="D79" s="58">
        <f>PRRAS!E89</f>
        <v>613</v>
      </c>
      <c r="E79" s="58">
        <v>0</v>
      </c>
      <c r="F79" s="58">
        <v>0</v>
      </c>
      <c r="G79" s="59">
        <f t="shared" si="2"/>
        <v>95.628</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381793</v>
      </c>
      <c r="D84" s="58">
        <f>PRRAS!E94</f>
        <v>456698</v>
      </c>
      <c r="E84" s="58">
        <v>0</v>
      </c>
      <c r="F84" s="58">
        <v>0</v>
      </c>
      <c r="G84" s="59">
        <f t="shared" si="2"/>
        <v>107500.68700000001</v>
      </c>
      <c r="H84" s="59">
        <f t="shared" si="3"/>
        <v>0</v>
      </c>
      <c r="I84" s="60">
        <v>0</v>
      </c>
    </row>
    <row r="85" spans="1:9" x14ac:dyDescent="0.2">
      <c r="A85" s="57">
        <v>151</v>
      </c>
      <c r="B85" s="58">
        <f>PRRAS!C95</f>
        <v>84</v>
      </c>
      <c r="C85" s="58">
        <f>PRRAS!D95</f>
        <v>23732</v>
      </c>
      <c r="D85" s="58">
        <f>PRRAS!E95</f>
        <v>23585</v>
      </c>
      <c r="E85" s="58">
        <v>0</v>
      </c>
      <c r="F85" s="58">
        <v>0</v>
      </c>
      <c r="G85" s="59">
        <f t="shared" si="2"/>
        <v>5955.768</v>
      </c>
      <c r="H85" s="59">
        <f t="shared" si="3"/>
        <v>0</v>
      </c>
      <c r="I85" s="60">
        <v>0</v>
      </c>
    </row>
    <row r="86" spans="1:9" x14ac:dyDescent="0.2">
      <c r="A86" s="57">
        <v>151</v>
      </c>
      <c r="B86" s="58">
        <f>PRRAS!C96</f>
        <v>85</v>
      </c>
      <c r="C86" s="58">
        <f>PRRAS!D96</f>
        <v>150976</v>
      </c>
      <c r="D86" s="58">
        <f>PRRAS!E96</f>
        <v>229591</v>
      </c>
      <c r="E86" s="58">
        <v>0</v>
      </c>
      <c r="F86" s="58">
        <v>0</v>
      </c>
      <c r="G86" s="59">
        <f t="shared" si="2"/>
        <v>51863.43</v>
      </c>
      <c r="H86" s="59">
        <f t="shared" si="3"/>
        <v>0</v>
      </c>
      <c r="I86" s="60">
        <v>0</v>
      </c>
    </row>
    <row r="87" spans="1:9" x14ac:dyDescent="0.2">
      <c r="A87" s="57">
        <v>151</v>
      </c>
      <c r="B87" s="58">
        <f>PRRAS!C97</f>
        <v>86</v>
      </c>
      <c r="C87" s="58">
        <f>PRRAS!D97</f>
        <v>150119</v>
      </c>
      <c r="D87" s="58">
        <f>PRRAS!E97</f>
        <v>162959</v>
      </c>
      <c r="E87" s="58">
        <v>0</v>
      </c>
      <c r="F87" s="58">
        <v>0</v>
      </c>
      <c r="G87" s="59">
        <f t="shared" si="2"/>
        <v>40939.181999999993</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56966</v>
      </c>
      <c r="D90" s="58">
        <f>PRRAS!E100</f>
        <v>40563</v>
      </c>
      <c r="E90" s="58">
        <v>0</v>
      </c>
      <c r="F90" s="58">
        <v>0</v>
      </c>
      <c r="G90" s="59">
        <f t="shared" si="2"/>
        <v>12290.188</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953856</v>
      </c>
      <c r="D106" s="58">
        <f>PRRAS!E116</f>
        <v>650657</v>
      </c>
      <c r="E106" s="58">
        <v>0</v>
      </c>
      <c r="F106" s="58">
        <v>0</v>
      </c>
      <c r="G106" s="59">
        <f t="shared" si="2"/>
        <v>236792.84999999998</v>
      </c>
      <c r="H106" s="59">
        <f t="shared" si="3"/>
        <v>0</v>
      </c>
      <c r="I106" s="60">
        <v>0</v>
      </c>
    </row>
    <row r="107" spans="1:9" x14ac:dyDescent="0.2">
      <c r="A107" s="57">
        <v>151</v>
      </c>
      <c r="B107" s="58">
        <f>PRRAS!C117</f>
        <v>106</v>
      </c>
      <c r="C107" s="58">
        <f>PRRAS!D117</f>
        <v>0</v>
      </c>
      <c r="D107" s="58">
        <f>PRRAS!E117</f>
        <v>268</v>
      </c>
      <c r="E107" s="58">
        <v>0</v>
      </c>
      <c r="F107" s="58">
        <v>0</v>
      </c>
      <c r="G107" s="59">
        <f t="shared" si="2"/>
        <v>56.815999999999995</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268</v>
      </c>
      <c r="E109" s="58">
        <v>0</v>
      </c>
      <c r="F109" s="58">
        <v>0</v>
      </c>
      <c r="G109" s="59">
        <f t="shared" si="2"/>
        <v>57.887999999999998</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363624</v>
      </c>
      <c r="D112" s="58">
        <f>PRRAS!E122</f>
        <v>189483</v>
      </c>
      <c r="E112" s="58">
        <v>0</v>
      </c>
      <c r="F112" s="58">
        <v>0</v>
      </c>
      <c r="G112" s="59">
        <f t="shared" si="2"/>
        <v>82427.490000000005</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15491</v>
      </c>
      <c r="D114" s="58">
        <f>PRRAS!E124</f>
        <v>14033</v>
      </c>
      <c r="E114" s="58">
        <v>0</v>
      </c>
      <c r="F114" s="58">
        <v>0</v>
      </c>
      <c r="G114" s="59">
        <f t="shared" si="2"/>
        <v>4921.9409999999998</v>
      </c>
      <c r="H114" s="59">
        <f t="shared" si="3"/>
        <v>0</v>
      </c>
      <c r="I114" s="60">
        <v>0</v>
      </c>
    </row>
    <row r="115" spans="1:9" x14ac:dyDescent="0.2">
      <c r="A115" s="57">
        <v>151</v>
      </c>
      <c r="B115" s="58">
        <f>PRRAS!C125</f>
        <v>114</v>
      </c>
      <c r="C115" s="58">
        <f>PRRAS!D125</f>
        <v>7388</v>
      </c>
      <c r="D115" s="58">
        <f>PRRAS!E125</f>
        <v>658</v>
      </c>
      <c r="E115" s="58">
        <v>0</v>
      </c>
      <c r="F115" s="58">
        <v>0</v>
      </c>
      <c r="G115" s="59">
        <f t="shared" si="2"/>
        <v>992.25600000000009</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340745</v>
      </c>
      <c r="D117" s="58">
        <f>PRRAS!E127</f>
        <v>174792</v>
      </c>
      <c r="E117" s="58">
        <v>0</v>
      </c>
      <c r="F117" s="58">
        <v>0</v>
      </c>
      <c r="G117" s="59">
        <f t="shared" si="2"/>
        <v>80078.164000000004</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590232</v>
      </c>
      <c r="D120" s="58">
        <f>PRRAS!E130</f>
        <v>460906</v>
      </c>
      <c r="E120" s="58">
        <v>0</v>
      </c>
      <c r="F120" s="58">
        <v>0</v>
      </c>
      <c r="G120" s="59">
        <f t="shared" si="2"/>
        <v>179933.236</v>
      </c>
      <c r="H120" s="59">
        <f t="shared" si="3"/>
        <v>0</v>
      </c>
      <c r="I120" s="60">
        <v>0</v>
      </c>
    </row>
    <row r="121" spans="1:9" x14ac:dyDescent="0.2">
      <c r="A121" s="57">
        <v>151</v>
      </c>
      <c r="B121" s="58">
        <f>PRRAS!C131</f>
        <v>120</v>
      </c>
      <c r="C121" s="58">
        <f>PRRAS!D131</f>
        <v>115092</v>
      </c>
      <c r="D121" s="58">
        <f>PRRAS!E131</f>
        <v>57072</v>
      </c>
      <c r="E121" s="58">
        <v>0</v>
      </c>
      <c r="F121" s="58">
        <v>0</v>
      </c>
      <c r="G121" s="59">
        <f t="shared" si="2"/>
        <v>27508.32</v>
      </c>
      <c r="H121" s="59">
        <f t="shared" si="3"/>
        <v>0</v>
      </c>
      <c r="I121" s="60">
        <v>0</v>
      </c>
    </row>
    <row r="122" spans="1:9" x14ac:dyDescent="0.2">
      <c r="A122" s="57">
        <v>151</v>
      </c>
      <c r="B122" s="58">
        <f>PRRAS!C132</f>
        <v>121</v>
      </c>
      <c r="C122" s="58">
        <f>PRRAS!D132</f>
        <v>475140</v>
      </c>
      <c r="D122" s="58">
        <f>PRRAS!E132</f>
        <v>403834</v>
      </c>
      <c r="E122" s="58">
        <v>0</v>
      </c>
      <c r="F122" s="58">
        <v>0</v>
      </c>
      <c r="G122" s="59">
        <f t="shared" si="2"/>
        <v>155219.76799999998</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0</v>
      </c>
      <c r="E124" s="58">
        <v>0</v>
      </c>
      <c r="F124" s="58">
        <v>0</v>
      </c>
      <c r="G124" s="59">
        <f t="shared" si="2"/>
        <v>0</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0</v>
      </c>
      <c r="D131" s="58">
        <f>PRRAS!E141</f>
        <v>0</v>
      </c>
      <c r="E131" s="58">
        <v>0</v>
      </c>
      <c r="F131" s="58">
        <v>0</v>
      </c>
      <c r="G131" s="59">
        <f t="shared" si="4"/>
        <v>0</v>
      </c>
      <c r="H131" s="59">
        <f t="shared" si="5"/>
        <v>0</v>
      </c>
      <c r="I131" s="60">
        <v>0</v>
      </c>
    </row>
    <row r="132" spans="1:9" x14ac:dyDescent="0.2">
      <c r="A132" s="57">
        <v>151</v>
      </c>
      <c r="B132" s="58">
        <f>PRRAS!C142</f>
        <v>131</v>
      </c>
      <c r="C132" s="58">
        <f>PRRAS!D142</f>
        <v>0</v>
      </c>
      <c r="D132" s="58">
        <f>PRRAS!E142</f>
        <v>0</v>
      </c>
      <c r="E132" s="58">
        <v>0</v>
      </c>
      <c r="F132" s="58">
        <v>0</v>
      </c>
      <c r="G132" s="59">
        <f t="shared" si="4"/>
        <v>0</v>
      </c>
      <c r="H132" s="59">
        <f t="shared" si="5"/>
        <v>0</v>
      </c>
      <c r="I132" s="60">
        <v>0</v>
      </c>
    </row>
    <row r="133" spans="1:9" x14ac:dyDescent="0.2">
      <c r="A133" s="57">
        <v>151</v>
      </c>
      <c r="B133" s="58">
        <f>PRRAS!C143</f>
        <v>132</v>
      </c>
      <c r="C133" s="58">
        <f>PRRAS!D143</f>
        <v>0</v>
      </c>
      <c r="D133" s="58">
        <f>PRRAS!E143</f>
        <v>0</v>
      </c>
      <c r="E133" s="58">
        <v>0</v>
      </c>
      <c r="F133" s="58">
        <v>0</v>
      </c>
      <c r="G133" s="59">
        <f t="shared" si="4"/>
        <v>0</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1000</v>
      </c>
      <c r="E137" s="58">
        <v>0</v>
      </c>
      <c r="F137" s="58">
        <v>0</v>
      </c>
      <c r="G137" s="59">
        <f t="shared" si="4"/>
        <v>272</v>
      </c>
      <c r="H137" s="59">
        <f t="shared" si="5"/>
        <v>0</v>
      </c>
      <c r="I137" s="60">
        <v>0</v>
      </c>
    </row>
    <row r="138" spans="1:9" x14ac:dyDescent="0.2">
      <c r="A138" s="57">
        <v>151</v>
      </c>
      <c r="B138" s="58">
        <f>PRRAS!C148</f>
        <v>137</v>
      </c>
      <c r="C138" s="58">
        <f>PRRAS!D148</f>
        <v>0</v>
      </c>
      <c r="D138" s="58">
        <f>PRRAS!E148</f>
        <v>1000</v>
      </c>
      <c r="E138" s="58">
        <v>0</v>
      </c>
      <c r="F138" s="58">
        <v>0</v>
      </c>
      <c r="G138" s="59">
        <f t="shared" si="4"/>
        <v>274</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1000</v>
      </c>
      <c r="E147" s="58">
        <v>0</v>
      </c>
      <c r="F147" s="58">
        <v>0</v>
      </c>
      <c r="G147" s="59">
        <f t="shared" si="4"/>
        <v>292</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4484830</v>
      </c>
      <c r="D149" s="58">
        <f>PRRAS!E159</f>
        <v>5338351</v>
      </c>
      <c r="E149" s="58">
        <v>0</v>
      </c>
      <c r="F149" s="58">
        <v>0</v>
      </c>
      <c r="G149" s="59">
        <f t="shared" si="4"/>
        <v>2243906.736</v>
      </c>
      <c r="H149" s="59">
        <f t="shared" si="5"/>
        <v>0</v>
      </c>
      <c r="I149" s="60">
        <v>0</v>
      </c>
    </row>
    <row r="150" spans="1:9" x14ac:dyDescent="0.2">
      <c r="A150" s="57">
        <v>151</v>
      </c>
      <c r="B150" s="58">
        <f>PRRAS!C160</f>
        <v>149</v>
      </c>
      <c r="C150" s="58">
        <f>PRRAS!D160</f>
        <v>661092</v>
      </c>
      <c r="D150" s="58">
        <f>PRRAS!E160</f>
        <v>778622</v>
      </c>
      <c r="E150" s="58">
        <v>0</v>
      </c>
      <c r="F150" s="58">
        <v>0</v>
      </c>
      <c r="G150" s="59">
        <f t="shared" si="4"/>
        <v>330532.06400000001</v>
      </c>
      <c r="H150" s="59">
        <f t="shared" si="5"/>
        <v>0</v>
      </c>
      <c r="I150" s="60">
        <v>0</v>
      </c>
    </row>
    <row r="151" spans="1:9" x14ac:dyDescent="0.2">
      <c r="A151" s="57">
        <v>151</v>
      </c>
      <c r="B151" s="58">
        <f>PRRAS!C161</f>
        <v>150</v>
      </c>
      <c r="C151" s="58">
        <f>PRRAS!D161</f>
        <v>545556</v>
      </c>
      <c r="D151" s="58">
        <f>PRRAS!E161</f>
        <v>650286</v>
      </c>
      <c r="E151" s="58">
        <v>0</v>
      </c>
      <c r="F151" s="58">
        <v>0</v>
      </c>
      <c r="G151" s="59">
        <f t="shared" si="4"/>
        <v>276919.2</v>
      </c>
      <c r="H151" s="59">
        <f t="shared" si="5"/>
        <v>0</v>
      </c>
      <c r="I151" s="60">
        <v>0</v>
      </c>
    </row>
    <row r="152" spans="1:9" x14ac:dyDescent="0.2">
      <c r="A152" s="57">
        <v>151</v>
      </c>
      <c r="B152" s="58">
        <f>PRRAS!C162</f>
        <v>151</v>
      </c>
      <c r="C152" s="58">
        <f>PRRAS!D162</f>
        <v>545556</v>
      </c>
      <c r="D152" s="58">
        <f>PRRAS!E162</f>
        <v>650286</v>
      </c>
      <c r="E152" s="58">
        <v>0</v>
      </c>
      <c r="F152" s="58">
        <v>0</v>
      </c>
      <c r="G152" s="59">
        <f t="shared" si="4"/>
        <v>278765.32799999998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21700</v>
      </c>
      <c r="D156" s="58">
        <f>PRRAS!E166</f>
        <v>24200</v>
      </c>
      <c r="E156" s="58">
        <v>0</v>
      </c>
      <c r="F156" s="58">
        <v>0</v>
      </c>
      <c r="G156" s="59">
        <f t="shared" si="4"/>
        <v>10865.5</v>
      </c>
      <c r="H156" s="59">
        <f t="shared" si="5"/>
        <v>0</v>
      </c>
      <c r="I156" s="60">
        <v>0</v>
      </c>
    </row>
    <row r="157" spans="1:9" x14ac:dyDescent="0.2">
      <c r="A157" s="57">
        <v>151</v>
      </c>
      <c r="B157" s="58">
        <f>PRRAS!C167</f>
        <v>156</v>
      </c>
      <c r="C157" s="58">
        <f>PRRAS!D167</f>
        <v>93836</v>
      </c>
      <c r="D157" s="58">
        <f>PRRAS!E167</f>
        <v>104136</v>
      </c>
      <c r="E157" s="58">
        <v>0</v>
      </c>
      <c r="F157" s="58">
        <v>0</v>
      </c>
      <c r="G157" s="59">
        <f t="shared" si="4"/>
        <v>47128.847999999998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84562</v>
      </c>
      <c r="D159" s="58">
        <f>PRRAS!E169</f>
        <v>93844</v>
      </c>
      <c r="E159" s="58">
        <v>0</v>
      </c>
      <c r="F159" s="58">
        <v>0</v>
      </c>
      <c r="G159" s="59">
        <f t="shared" si="4"/>
        <v>43015.5</v>
      </c>
      <c r="H159" s="59">
        <f t="shared" si="5"/>
        <v>0</v>
      </c>
      <c r="I159" s="60">
        <v>0</v>
      </c>
    </row>
    <row r="160" spans="1:9" x14ac:dyDescent="0.2">
      <c r="A160" s="57">
        <v>151</v>
      </c>
      <c r="B160" s="58">
        <f>PRRAS!C170</f>
        <v>159</v>
      </c>
      <c r="C160" s="58">
        <f>PRRAS!D170</f>
        <v>9274</v>
      </c>
      <c r="D160" s="58">
        <f>PRRAS!E170</f>
        <v>10292</v>
      </c>
      <c r="E160" s="58">
        <v>0</v>
      </c>
      <c r="F160" s="58">
        <v>0</v>
      </c>
      <c r="G160" s="59">
        <f t="shared" si="4"/>
        <v>4747.4220000000005</v>
      </c>
      <c r="H160" s="59">
        <f t="shared" si="5"/>
        <v>0</v>
      </c>
      <c r="I160" s="60">
        <v>0</v>
      </c>
    </row>
    <row r="161" spans="1:9" x14ac:dyDescent="0.2">
      <c r="A161" s="57">
        <v>151</v>
      </c>
      <c r="B161" s="58">
        <f>PRRAS!C171</f>
        <v>160</v>
      </c>
      <c r="C161" s="58">
        <f>PRRAS!D171</f>
        <v>2132927</v>
      </c>
      <c r="D161" s="58">
        <f>PRRAS!E171</f>
        <v>2203417</v>
      </c>
      <c r="E161" s="58">
        <v>0</v>
      </c>
      <c r="F161" s="58">
        <v>0</v>
      </c>
      <c r="G161" s="59">
        <f t="shared" si="4"/>
        <v>1046361.76</v>
      </c>
      <c r="H161" s="59">
        <f t="shared" si="5"/>
        <v>0</v>
      </c>
      <c r="I161" s="60">
        <v>0</v>
      </c>
    </row>
    <row r="162" spans="1:9" x14ac:dyDescent="0.2">
      <c r="A162" s="57">
        <v>151</v>
      </c>
      <c r="B162" s="58">
        <f>PRRAS!C172</f>
        <v>161</v>
      </c>
      <c r="C162" s="58">
        <f>PRRAS!D172</f>
        <v>33153</v>
      </c>
      <c r="D162" s="58">
        <f>PRRAS!E172</f>
        <v>46075</v>
      </c>
      <c r="E162" s="58">
        <v>0</v>
      </c>
      <c r="F162" s="58">
        <v>0</v>
      </c>
      <c r="G162" s="59">
        <f t="shared" si="4"/>
        <v>20173.782999999999</v>
      </c>
      <c r="H162" s="59">
        <f t="shared" si="5"/>
        <v>0</v>
      </c>
      <c r="I162" s="60">
        <v>0</v>
      </c>
    </row>
    <row r="163" spans="1:9" x14ac:dyDescent="0.2">
      <c r="A163" s="57">
        <v>151</v>
      </c>
      <c r="B163" s="58">
        <f>PRRAS!C173</f>
        <v>162</v>
      </c>
      <c r="C163" s="58">
        <f>PRRAS!D173</f>
        <v>5922</v>
      </c>
      <c r="D163" s="58">
        <f>PRRAS!E173</f>
        <v>13477</v>
      </c>
      <c r="E163" s="58">
        <v>0</v>
      </c>
      <c r="F163" s="58">
        <v>0</v>
      </c>
      <c r="G163" s="59">
        <f t="shared" si="4"/>
        <v>5325.9120000000003</v>
      </c>
      <c r="H163" s="59">
        <f t="shared" si="5"/>
        <v>0</v>
      </c>
      <c r="I163" s="60">
        <v>0</v>
      </c>
    </row>
    <row r="164" spans="1:9" x14ac:dyDescent="0.2">
      <c r="A164" s="57">
        <v>151</v>
      </c>
      <c r="B164" s="58">
        <f>PRRAS!C174</f>
        <v>163</v>
      </c>
      <c r="C164" s="58">
        <f>PRRAS!D174</f>
        <v>26119</v>
      </c>
      <c r="D164" s="58">
        <f>PRRAS!E174</f>
        <v>25048</v>
      </c>
      <c r="E164" s="58">
        <v>0</v>
      </c>
      <c r="F164" s="58">
        <v>0</v>
      </c>
      <c r="G164" s="59">
        <f t="shared" si="4"/>
        <v>12423.045</v>
      </c>
      <c r="H164" s="59">
        <f t="shared" si="5"/>
        <v>0</v>
      </c>
      <c r="I164" s="60">
        <v>0</v>
      </c>
    </row>
    <row r="165" spans="1:9" x14ac:dyDescent="0.2">
      <c r="A165" s="57">
        <v>151</v>
      </c>
      <c r="B165" s="58">
        <f>PRRAS!C175</f>
        <v>164</v>
      </c>
      <c r="C165" s="58">
        <f>PRRAS!D175</f>
        <v>1112</v>
      </c>
      <c r="D165" s="58">
        <f>PRRAS!E175</f>
        <v>7550</v>
      </c>
      <c r="E165" s="58">
        <v>0</v>
      </c>
      <c r="F165" s="58">
        <v>0</v>
      </c>
      <c r="G165" s="59">
        <f t="shared" si="4"/>
        <v>2658.768</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292311</v>
      </c>
      <c r="D167" s="58">
        <f>PRRAS!E177</f>
        <v>299845</v>
      </c>
      <c r="E167" s="58">
        <v>0</v>
      </c>
      <c r="F167" s="58">
        <v>0</v>
      </c>
      <c r="G167" s="59">
        <f t="shared" si="4"/>
        <v>148072.166</v>
      </c>
      <c r="H167" s="59">
        <f t="shared" si="5"/>
        <v>0</v>
      </c>
      <c r="I167" s="60">
        <v>0</v>
      </c>
    </row>
    <row r="168" spans="1:9" x14ac:dyDescent="0.2">
      <c r="A168" s="57">
        <v>151</v>
      </c>
      <c r="B168" s="58">
        <f>PRRAS!C178</f>
        <v>167</v>
      </c>
      <c r="C168" s="58">
        <f>PRRAS!D178</f>
        <v>31672</v>
      </c>
      <c r="D168" s="58">
        <f>PRRAS!E178</f>
        <v>31311</v>
      </c>
      <c r="E168" s="58">
        <v>0</v>
      </c>
      <c r="F168" s="58">
        <v>0</v>
      </c>
      <c r="G168" s="59">
        <f t="shared" si="4"/>
        <v>15747.098000000002</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244673</v>
      </c>
      <c r="D170" s="58">
        <f>PRRAS!E180</f>
        <v>263460</v>
      </c>
      <c r="E170" s="58">
        <v>0</v>
      </c>
      <c r="F170" s="58">
        <v>0</v>
      </c>
      <c r="G170" s="59">
        <f t="shared" si="4"/>
        <v>130399.217</v>
      </c>
      <c r="H170" s="59">
        <f t="shared" si="5"/>
        <v>0</v>
      </c>
      <c r="I170" s="60">
        <v>0</v>
      </c>
    </row>
    <row r="171" spans="1:9" x14ac:dyDescent="0.2">
      <c r="A171" s="57">
        <v>151</v>
      </c>
      <c r="B171" s="58">
        <f>PRRAS!C181</f>
        <v>170</v>
      </c>
      <c r="C171" s="58">
        <f>PRRAS!D181</f>
        <v>0</v>
      </c>
      <c r="D171" s="58">
        <f>PRRAS!E181</f>
        <v>0</v>
      </c>
      <c r="E171" s="58">
        <v>0</v>
      </c>
      <c r="F171" s="58">
        <v>0</v>
      </c>
      <c r="G171" s="59">
        <f t="shared" si="4"/>
        <v>0</v>
      </c>
      <c r="H171" s="59">
        <f t="shared" si="5"/>
        <v>0</v>
      </c>
      <c r="I171" s="60">
        <v>0</v>
      </c>
    </row>
    <row r="172" spans="1:9" x14ac:dyDescent="0.2">
      <c r="A172" s="57">
        <v>151</v>
      </c>
      <c r="B172" s="58">
        <f>PRRAS!C182</f>
        <v>171</v>
      </c>
      <c r="C172" s="58">
        <f>PRRAS!D182</f>
        <v>15966</v>
      </c>
      <c r="D172" s="58">
        <f>PRRAS!E182</f>
        <v>5074</v>
      </c>
      <c r="E172" s="58">
        <v>0</v>
      </c>
      <c r="F172" s="58">
        <v>0</v>
      </c>
      <c r="G172" s="59">
        <f t="shared" si="4"/>
        <v>4465.4940000000006</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1618368</v>
      </c>
      <c r="D175" s="58">
        <f>PRRAS!E185</f>
        <v>1629279</v>
      </c>
      <c r="E175" s="58">
        <v>0</v>
      </c>
      <c r="F175" s="58">
        <v>0</v>
      </c>
      <c r="G175" s="59">
        <f t="shared" si="4"/>
        <v>848585.12399999995</v>
      </c>
      <c r="H175" s="59">
        <f t="shared" si="5"/>
        <v>0</v>
      </c>
      <c r="I175" s="60">
        <v>0</v>
      </c>
    </row>
    <row r="176" spans="1:9" x14ac:dyDescent="0.2">
      <c r="A176" s="57">
        <v>151</v>
      </c>
      <c r="B176" s="58">
        <f>PRRAS!C186</f>
        <v>175</v>
      </c>
      <c r="C176" s="58">
        <f>PRRAS!D186</f>
        <v>33652</v>
      </c>
      <c r="D176" s="58">
        <f>PRRAS!E186</f>
        <v>43500</v>
      </c>
      <c r="E176" s="58">
        <v>0</v>
      </c>
      <c r="F176" s="58">
        <v>0</v>
      </c>
      <c r="G176" s="59">
        <f t="shared" si="4"/>
        <v>21114.1</v>
      </c>
      <c r="H176" s="59">
        <f t="shared" si="5"/>
        <v>0</v>
      </c>
      <c r="I176" s="60">
        <v>0</v>
      </c>
    </row>
    <row r="177" spans="1:9" x14ac:dyDescent="0.2">
      <c r="A177" s="57">
        <v>151</v>
      </c>
      <c r="B177" s="58">
        <f>PRRAS!C187</f>
        <v>176</v>
      </c>
      <c r="C177" s="58">
        <f>PRRAS!D187</f>
        <v>922534</v>
      </c>
      <c r="D177" s="58">
        <f>PRRAS!E187</f>
        <v>690665</v>
      </c>
      <c r="E177" s="58">
        <v>0</v>
      </c>
      <c r="F177" s="58">
        <v>0</v>
      </c>
      <c r="G177" s="59">
        <f t="shared" si="4"/>
        <v>405480.06399999995</v>
      </c>
      <c r="H177" s="59">
        <f t="shared" si="5"/>
        <v>0</v>
      </c>
      <c r="I177" s="60">
        <v>0</v>
      </c>
    </row>
    <row r="178" spans="1:9" x14ac:dyDescent="0.2">
      <c r="A178" s="57">
        <v>151</v>
      </c>
      <c r="B178" s="58">
        <f>PRRAS!C188</f>
        <v>177</v>
      </c>
      <c r="C178" s="58">
        <f>PRRAS!D188</f>
        <v>26027</v>
      </c>
      <c r="D178" s="58">
        <f>PRRAS!E188</f>
        <v>42666</v>
      </c>
      <c r="E178" s="58">
        <v>0</v>
      </c>
      <c r="F178" s="58">
        <v>0</v>
      </c>
      <c r="G178" s="59">
        <f t="shared" si="4"/>
        <v>19710.542999999998</v>
      </c>
      <c r="H178" s="59">
        <f t="shared" si="5"/>
        <v>0</v>
      </c>
      <c r="I178" s="60">
        <v>0</v>
      </c>
    </row>
    <row r="179" spans="1:9" x14ac:dyDescent="0.2">
      <c r="A179" s="57">
        <v>151</v>
      </c>
      <c r="B179" s="58">
        <f>PRRAS!C189</f>
        <v>178</v>
      </c>
      <c r="C179" s="58">
        <f>PRRAS!D189</f>
        <v>259757</v>
      </c>
      <c r="D179" s="58">
        <f>PRRAS!E189</f>
        <v>271737</v>
      </c>
      <c r="E179" s="58">
        <v>0</v>
      </c>
      <c r="F179" s="58">
        <v>0</v>
      </c>
      <c r="G179" s="59">
        <f t="shared" si="4"/>
        <v>142975.11799999999</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0</v>
      </c>
      <c r="D181" s="58">
        <f>PRRAS!E191</f>
        <v>0</v>
      </c>
      <c r="E181" s="58">
        <v>0</v>
      </c>
      <c r="F181" s="58">
        <v>0</v>
      </c>
      <c r="G181" s="59">
        <f t="shared" si="4"/>
        <v>0</v>
      </c>
      <c r="H181" s="59">
        <f t="shared" si="5"/>
        <v>0</v>
      </c>
      <c r="I181" s="60">
        <v>0</v>
      </c>
    </row>
    <row r="182" spans="1:9" x14ac:dyDescent="0.2">
      <c r="A182" s="57">
        <v>151</v>
      </c>
      <c r="B182" s="58">
        <f>PRRAS!C192</f>
        <v>181</v>
      </c>
      <c r="C182" s="58">
        <f>PRRAS!D192</f>
        <v>277369</v>
      </c>
      <c r="D182" s="58">
        <f>PRRAS!E192</f>
        <v>453118</v>
      </c>
      <c r="E182" s="58">
        <v>0</v>
      </c>
      <c r="F182" s="58">
        <v>0</v>
      </c>
      <c r="G182" s="59">
        <f t="shared" si="4"/>
        <v>214232.505</v>
      </c>
      <c r="H182" s="59">
        <f t="shared" si="5"/>
        <v>0</v>
      </c>
      <c r="I182" s="60">
        <v>0</v>
      </c>
    </row>
    <row r="183" spans="1:9" x14ac:dyDescent="0.2">
      <c r="A183" s="57">
        <v>151</v>
      </c>
      <c r="B183" s="58">
        <f>PRRAS!C193</f>
        <v>182</v>
      </c>
      <c r="C183" s="58">
        <f>PRRAS!D193</f>
        <v>33576</v>
      </c>
      <c r="D183" s="58">
        <f>PRRAS!E193</f>
        <v>52526</v>
      </c>
      <c r="E183" s="58">
        <v>0</v>
      </c>
      <c r="F183" s="58">
        <v>0</v>
      </c>
      <c r="G183" s="59">
        <f t="shared" si="4"/>
        <v>25230.295999999998</v>
      </c>
      <c r="H183" s="59">
        <f t="shared" si="5"/>
        <v>0</v>
      </c>
      <c r="I183" s="60">
        <v>0</v>
      </c>
    </row>
    <row r="184" spans="1:9" x14ac:dyDescent="0.2">
      <c r="A184" s="57">
        <v>151</v>
      </c>
      <c r="B184" s="58">
        <f>PRRAS!C194</f>
        <v>183</v>
      </c>
      <c r="C184" s="58">
        <f>PRRAS!D194</f>
        <v>65453</v>
      </c>
      <c r="D184" s="58">
        <f>PRRAS!E194</f>
        <v>75067</v>
      </c>
      <c r="E184" s="58">
        <v>0</v>
      </c>
      <c r="F184" s="58">
        <v>0</v>
      </c>
      <c r="G184" s="59">
        <f t="shared" si="4"/>
        <v>39452.421000000002</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189095</v>
      </c>
      <c r="D186" s="58">
        <f>PRRAS!E196</f>
        <v>228218</v>
      </c>
      <c r="E186" s="58">
        <v>0</v>
      </c>
      <c r="F186" s="58">
        <v>0</v>
      </c>
      <c r="G186" s="59">
        <f t="shared" si="4"/>
        <v>119423.235</v>
      </c>
      <c r="H186" s="59">
        <f t="shared" si="5"/>
        <v>0</v>
      </c>
      <c r="I186" s="60">
        <v>0</v>
      </c>
    </row>
    <row r="187" spans="1:9" x14ac:dyDescent="0.2">
      <c r="A187" s="57">
        <v>151</v>
      </c>
      <c r="B187" s="58">
        <f>PRRAS!C197</f>
        <v>186</v>
      </c>
      <c r="C187" s="58">
        <f>PRRAS!D197</f>
        <v>83099</v>
      </c>
      <c r="D187" s="58">
        <f>PRRAS!E197</f>
        <v>88285</v>
      </c>
      <c r="E187" s="58">
        <v>0</v>
      </c>
      <c r="F187" s="58">
        <v>0</v>
      </c>
      <c r="G187" s="59">
        <f t="shared" si="4"/>
        <v>48298.434000000001</v>
      </c>
      <c r="H187" s="59">
        <f t="shared" si="5"/>
        <v>0</v>
      </c>
      <c r="I187" s="60">
        <v>0</v>
      </c>
    </row>
    <row r="188" spans="1:9" x14ac:dyDescent="0.2">
      <c r="A188" s="57">
        <v>151</v>
      </c>
      <c r="B188" s="58">
        <f>PRRAS!C198</f>
        <v>187</v>
      </c>
      <c r="C188" s="58">
        <f>PRRAS!D198</f>
        <v>16988</v>
      </c>
      <c r="D188" s="58">
        <f>PRRAS!E198</f>
        <v>23721</v>
      </c>
      <c r="E188" s="58">
        <v>0</v>
      </c>
      <c r="F188" s="58">
        <v>0</v>
      </c>
      <c r="G188" s="59">
        <f t="shared" si="4"/>
        <v>12048.41</v>
      </c>
      <c r="H188" s="59">
        <f t="shared" si="5"/>
        <v>0</v>
      </c>
      <c r="I188" s="60">
        <v>0</v>
      </c>
    </row>
    <row r="189" spans="1:9" x14ac:dyDescent="0.2">
      <c r="A189" s="57">
        <v>151</v>
      </c>
      <c r="B189" s="58">
        <f>PRRAS!C199</f>
        <v>188</v>
      </c>
      <c r="C189" s="58">
        <f>PRRAS!D199</f>
        <v>31845</v>
      </c>
      <c r="D189" s="58">
        <f>PRRAS!E199</f>
        <v>31825</v>
      </c>
      <c r="E189" s="58">
        <v>0</v>
      </c>
      <c r="F189" s="58">
        <v>0</v>
      </c>
      <c r="G189" s="59">
        <f t="shared" si="4"/>
        <v>17953.060000000001</v>
      </c>
      <c r="H189" s="59">
        <f t="shared" si="5"/>
        <v>0</v>
      </c>
      <c r="I189" s="60">
        <v>0</v>
      </c>
    </row>
    <row r="190" spans="1:9" x14ac:dyDescent="0.2">
      <c r="A190" s="57">
        <v>151</v>
      </c>
      <c r="B190" s="58">
        <f>PRRAS!C200</f>
        <v>189</v>
      </c>
      <c r="C190" s="58">
        <f>PRRAS!D200</f>
        <v>12804</v>
      </c>
      <c r="D190" s="58">
        <f>PRRAS!E200</f>
        <v>13535</v>
      </c>
      <c r="E190" s="58">
        <v>0</v>
      </c>
      <c r="F190" s="58">
        <v>0</v>
      </c>
      <c r="G190" s="59">
        <f t="shared" si="4"/>
        <v>7536.1859999999997</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44359</v>
      </c>
      <c r="D193" s="58">
        <f>PRRAS!E203</f>
        <v>70852</v>
      </c>
      <c r="E193" s="58">
        <v>0</v>
      </c>
      <c r="F193" s="58">
        <v>0</v>
      </c>
      <c r="G193" s="59">
        <f t="shared" si="4"/>
        <v>35724.095999999998</v>
      </c>
      <c r="H193" s="59">
        <f t="shared" si="5"/>
        <v>0</v>
      </c>
      <c r="I193" s="60">
        <v>0</v>
      </c>
    </row>
    <row r="194" spans="1:9" x14ac:dyDescent="0.2">
      <c r="A194" s="57">
        <v>151</v>
      </c>
      <c r="B194" s="58">
        <f>PRRAS!C204</f>
        <v>193</v>
      </c>
      <c r="C194" s="58">
        <f>PRRAS!D204</f>
        <v>9790</v>
      </c>
      <c r="D194" s="58">
        <f>PRRAS!E204</f>
        <v>11376</v>
      </c>
      <c r="E194" s="58">
        <v>0</v>
      </c>
      <c r="F194" s="58">
        <v>0</v>
      </c>
      <c r="G194" s="59">
        <f t="shared" ref="G194:G257" si="6">(B194/1000)*(C194*1+D194*2)</f>
        <v>6280.6059999999998</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9790</v>
      </c>
      <c r="D208" s="58">
        <f>PRRAS!E218</f>
        <v>11376</v>
      </c>
      <c r="E208" s="58">
        <v>0</v>
      </c>
      <c r="F208" s="58">
        <v>0</v>
      </c>
      <c r="G208" s="59">
        <f t="shared" si="6"/>
        <v>6736.1939999999995</v>
      </c>
      <c r="H208" s="59">
        <f t="shared" si="7"/>
        <v>0</v>
      </c>
      <c r="I208" s="60">
        <v>0</v>
      </c>
    </row>
    <row r="209" spans="1:9" x14ac:dyDescent="0.2">
      <c r="A209" s="57">
        <v>151</v>
      </c>
      <c r="B209" s="58">
        <f>PRRAS!C219</f>
        <v>208</v>
      </c>
      <c r="C209" s="58">
        <f>PRRAS!D219</f>
        <v>9790</v>
      </c>
      <c r="D209" s="58">
        <f>PRRAS!E219</f>
        <v>11376</v>
      </c>
      <c r="E209" s="58">
        <v>0</v>
      </c>
      <c r="F209" s="58">
        <v>0</v>
      </c>
      <c r="G209" s="59">
        <f t="shared" si="6"/>
        <v>6768.7359999999999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3625</v>
      </c>
      <c r="D213" s="58">
        <f>PRRAS!E223</f>
        <v>8035</v>
      </c>
      <c r="E213" s="58">
        <v>0</v>
      </c>
      <c r="F213" s="58">
        <v>0</v>
      </c>
      <c r="G213" s="59">
        <f t="shared" si="6"/>
        <v>4175.34</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3625</v>
      </c>
      <c r="D217" s="58">
        <f>PRRAS!E227</f>
        <v>8035</v>
      </c>
      <c r="E217" s="58">
        <v>0</v>
      </c>
      <c r="F217" s="58">
        <v>0</v>
      </c>
      <c r="G217" s="59">
        <f t="shared" si="6"/>
        <v>4254.12</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3625</v>
      </c>
      <c r="D220" s="58">
        <f>PRRAS!E230</f>
        <v>8035</v>
      </c>
      <c r="E220" s="58">
        <v>0</v>
      </c>
      <c r="F220" s="58">
        <v>0</v>
      </c>
      <c r="G220" s="59">
        <f t="shared" si="6"/>
        <v>4313.2049999999999</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738453</v>
      </c>
      <c r="D222" s="58">
        <f>PRRAS!E232</f>
        <v>935259</v>
      </c>
      <c r="E222" s="58">
        <v>0</v>
      </c>
      <c r="F222" s="58">
        <v>0</v>
      </c>
      <c r="G222" s="59">
        <f t="shared" si="6"/>
        <v>576582.59100000001</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738453</v>
      </c>
      <c r="D235" s="58">
        <f>PRRAS!E245</f>
        <v>935259</v>
      </c>
      <c r="E235" s="58">
        <v>0</v>
      </c>
      <c r="F235" s="58">
        <v>0</v>
      </c>
      <c r="G235" s="59">
        <f t="shared" si="6"/>
        <v>610499.21400000004</v>
      </c>
      <c r="H235" s="59">
        <f t="shared" si="7"/>
        <v>0</v>
      </c>
      <c r="I235" s="60">
        <v>0</v>
      </c>
    </row>
    <row r="236" spans="1:9" x14ac:dyDescent="0.2">
      <c r="A236" s="57">
        <v>151</v>
      </c>
      <c r="B236" s="58">
        <f>PRRAS!C246</f>
        <v>235</v>
      </c>
      <c r="C236" s="58">
        <f>PRRAS!D246</f>
        <v>738453</v>
      </c>
      <c r="D236" s="58">
        <f>PRRAS!E246</f>
        <v>935259</v>
      </c>
      <c r="E236" s="58">
        <v>0</v>
      </c>
      <c r="F236" s="58">
        <v>0</v>
      </c>
      <c r="G236" s="59">
        <f t="shared" si="6"/>
        <v>613108.18499999994</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154100</v>
      </c>
      <c r="D247" s="58">
        <f>PRRAS!E257</f>
        <v>246200</v>
      </c>
      <c r="E247" s="58">
        <v>0</v>
      </c>
      <c r="F247" s="58">
        <v>0</v>
      </c>
      <c r="G247" s="59">
        <f t="shared" si="6"/>
        <v>159039</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154100</v>
      </c>
      <c r="D254" s="58">
        <f>PRRAS!E264</f>
        <v>246200</v>
      </c>
      <c r="E254" s="58">
        <v>0</v>
      </c>
      <c r="F254" s="58">
        <v>0</v>
      </c>
      <c r="G254" s="59">
        <f t="shared" si="6"/>
        <v>163564.5</v>
      </c>
      <c r="H254" s="59">
        <f t="shared" si="7"/>
        <v>0</v>
      </c>
      <c r="I254" s="60">
        <v>0</v>
      </c>
    </row>
    <row r="255" spans="1:9" x14ac:dyDescent="0.2">
      <c r="A255" s="57">
        <v>151</v>
      </c>
      <c r="B255" s="58">
        <f>PRRAS!C265</f>
        <v>254</v>
      </c>
      <c r="C255" s="58">
        <f>PRRAS!D265</f>
        <v>154100</v>
      </c>
      <c r="D255" s="58">
        <f>PRRAS!E265</f>
        <v>185900</v>
      </c>
      <c r="E255" s="58">
        <v>0</v>
      </c>
      <c r="F255" s="58">
        <v>0</v>
      </c>
      <c r="G255" s="59">
        <f t="shared" si="6"/>
        <v>133578.6</v>
      </c>
      <c r="H255" s="59">
        <f t="shared" si="7"/>
        <v>0</v>
      </c>
      <c r="I255" s="60">
        <v>0</v>
      </c>
    </row>
    <row r="256" spans="1:9" x14ac:dyDescent="0.2">
      <c r="A256" s="57">
        <v>151</v>
      </c>
      <c r="B256" s="58">
        <f>PRRAS!C266</f>
        <v>255</v>
      </c>
      <c r="C256" s="58">
        <f>PRRAS!D266</f>
        <v>0</v>
      </c>
      <c r="D256" s="58">
        <f>PRRAS!E266</f>
        <v>60300</v>
      </c>
      <c r="E256" s="58">
        <v>0</v>
      </c>
      <c r="F256" s="58">
        <v>0</v>
      </c>
      <c r="G256" s="59">
        <f t="shared" si="6"/>
        <v>30753</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784843</v>
      </c>
      <c r="D258" s="58">
        <f>PRRAS!E268</f>
        <v>1155442</v>
      </c>
      <c r="E258" s="58">
        <v>0</v>
      </c>
      <c r="F258" s="58">
        <v>0</v>
      </c>
      <c r="G258" s="59">
        <f t="shared" ref="G258:G321" si="8">(B258/1000)*(C258*1+D258*2)</f>
        <v>795601.83900000004</v>
      </c>
      <c r="H258" s="59">
        <f t="shared" ref="H258:H321" si="9">ABS(C258-ROUND(C258,0))+ABS(D258-ROUND(D258,0))</f>
        <v>0</v>
      </c>
      <c r="I258" s="60">
        <v>0</v>
      </c>
    </row>
    <row r="259" spans="1:9" x14ac:dyDescent="0.2">
      <c r="A259" s="57">
        <v>151</v>
      </c>
      <c r="B259" s="58">
        <f>PRRAS!C269</f>
        <v>258</v>
      </c>
      <c r="C259" s="58">
        <f>PRRAS!D269</f>
        <v>685485</v>
      </c>
      <c r="D259" s="58">
        <f>PRRAS!E269</f>
        <v>575012</v>
      </c>
      <c r="E259" s="58">
        <v>0</v>
      </c>
      <c r="F259" s="58">
        <v>0</v>
      </c>
      <c r="G259" s="59">
        <f t="shared" si="8"/>
        <v>473561.32199999999</v>
      </c>
      <c r="H259" s="59">
        <f t="shared" si="9"/>
        <v>0</v>
      </c>
      <c r="I259" s="60">
        <v>0</v>
      </c>
    </row>
    <row r="260" spans="1:9" x14ac:dyDescent="0.2">
      <c r="A260" s="57">
        <v>151</v>
      </c>
      <c r="B260" s="58">
        <f>PRRAS!C270</f>
        <v>259</v>
      </c>
      <c r="C260" s="58">
        <f>PRRAS!D270</f>
        <v>685485</v>
      </c>
      <c r="D260" s="58">
        <f>PRRAS!E270</f>
        <v>575012</v>
      </c>
      <c r="E260" s="58">
        <v>0</v>
      </c>
      <c r="F260" s="58">
        <v>0</v>
      </c>
      <c r="G260" s="59">
        <f t="shared" si="8"/>
        <v>475396.83100000001</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99358</v>
      </c>
      <c r="D267" s="58">
        <f>PRRAS!E277</f>
        <v>0</v>
      </c>
      <c r="E267" s="58">
        <v>0</v>
      </c>
      <c r="F267" s="58">
        <v>0</v>
      </c>
      <c r="G267" s="59">
        <f t="shared" si="8"/>
        <v>26429.228000000003</v>
      </c>
      <c r="H267" s="59">
        <f t="shared" si="9"/>
        <v>0</v>
      </c>
      <c r="I267" s="60">
        <v>0</v>
      </c>
    </row>
    <row r="268" spans="1:9" x14ac:dyDescent="0.2">
      <c r="A268" s="57">
        <v>151</v>
      </c>
      <c r="B268" s="58">
        <f>PRRAS!C278</f>
        <v>267</v>
      </c>
      <c r="C268" s="58">
        <f>PRRAS!D278</f>
        <v>99358</v>
      </c>
      <c r="D268" s="58">
        <f>PRRAS!E278</f>
        <v>0</v>
      </c>
      <c r="E268" s="58">
        <v>0</v>
      </c>
      <c r="F268" s="58">
        <v>0</v>
      </c>
      <c r="G268" s="59">
        <f t="shared" si="8"/>
        <v>26528.586000000003</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580430</v>
      </c>
      <c r="E273" s="58">
        <v>0</v>
      </c>
      <c r="F273" s="58">
        <v>0</v>
      </c>
      <c r="G273" s="59">
        <f t="shared" si="8"/>
        <v>315753.92000000004</v>
      </c>
      <c r="H273" s="59">
        <f t="shared" si="9"/>
        <v>0</v>
      </c>
      <c r="I273" s="60">
        <v>0</v>
      </c>
    </row>
    <row r="274" spans="1:9" x14ac:dyDescent="0.2">
      <c r="A274" s="57">
        <v>151</v>
      </c>
      <c r="B274" s="58">
        <f>PRRAS!C284</f>
        <v>273</v>
      </c>
      <c r="C274" s="58">
        <f>PRRAS!D284</f>
        <v>0</v>
      </c>
      <c r="D274" s="58">
        <f>PRRAS!E284</f>
        <v>580430</v>
      </c>
      <c r="E274" s="58">
        <v>0</v>
      </c>
      <c r="F274" s="58">
        <v>0</v>
      </c>
      <c r="G274" s="59">
        <f t="shared" si="8"/>
        <v>316914.78000000003</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4484830</v>
      </c>
      <c r="D282" s="58">
        <f>PRRAS!E292</f>
        <v>5338351</v>
      </c>
      <c r="E282" s="58">
        <v>0</v>
      </c>
      <c r="F282" s="58">
        <v>0</v>
      </c>
      <c r="G282" s="59">
        <f t="shared" si="8"/>
        <v>4260390.4920000006</v>
      </c>
      <c r="H282" s="59">
        <f t="shared" si="9"/>
        <v>0</v>
      </c>
      <c r="I282" s="60">
        <v>0</v>
      </c>
    </row>
    <row r="283" spans="1:9" x14ac:dyDescent="0.2">
      <c r="A283" s="57">
        <v>151</v>
      </c>
      <c r="B283" s="58">
        <f>PRRAS!C293</f>
        <v>282</v>
      </c>
      <c r="C283" s="58">
        <f>PRRAS!D293</f>
        <v>3224812</v>
      </c>
      <c r="D283" s="58">
        <f>PRRAS!E293</f>
        <v>3981654</v>
      </c>
      <c r="E283" s="58">
        <v>0</v>
      </c>
      <c r="F283" s="58">
        <v>0</v>
      </c>
      <c r="G283" s="59">
        <f t="shared" si="8"/>
        <v>3155049.84</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20104044</v>
      </c>
      <c r="D285" s="58">
        <f>PRRAS!E295</f>
        <v>23328856</v>
      </c>
      <c r="E285" s="58">
        <v>0</v>
      </c>
      <c r="F285" s="58">
        <v>0</v>
      </c>
      <c r="G285" s="59">
        <f t="shared" si="8"/>
        <v>18960338.704</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689209</v>
      </c>
      <c r="D287" s="58">
        <f>PRRAS!E297</f>
        <v>853024</v>
      </c>
      <c r="E287" s="58">
        <v>0</v>
      </c>
      <c r="F287" s="58">
        <v>0</v>
      </c>
      <c r="G287" s="59">
        <f t="shared" si="8"/>
        <v>685043.50199999998</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272506</v>
      </c>
      <c r="D290" s="58">
        <f>PRRAS!E301</f>
        <v>490348</v>
      </c>
      <c r="E290" s="58">
        <v>0</v>
      </c>
      <c r="F290" s="58">
        <v>0</v>
      </c>
      <c r="G290" s="59">
        <f t="shared" si="8"/>
        <v>362175.37799999997</v>
      </c>
      <c r="H290" s="59">
        <f t="shared" si="9"/>
        <v>0</v>
      </c>
      <c r="I290" s="60">
        <v>0</v>
      </c>
    </row>
    <row r="291" spans="1:9" x14ac:dyDescent="0.2">
      <c r="A291" s="57">
        <v>151</v>
      </c>
      <c r="B291" s="58">
        <f>PRRAS!C302</f>
        <v>290</v>
      </c>
      <c r="C291" s="58">
        <f>PRRAS!D302</f>
        <v>272506</v>
      </c>
      <c r="D291" s="58">
        <f>PRRAS!E302</f>
        <v>481115</v>
      </c>
      <c r="E291" s="58">
        <v>0</v>
      </c>
      <c r="F291" s="58">
        <v>0</v>
      </c>
      <c r="G291" s="59">
        <f t="shared" si="8"/>
        <v>358073.44</v>
      </c>
      <c r="H291" s="59">
        <f t="shared" si="9"/>
        <v>0</v>
      </c>
      <c r="I291" s="60">
        <v>0</v>
      </c>
    </row>
    <row r="292" spans="1:9" x14ac:dyDescent="0.2">
      <c r="A292" s="57">
        <v>151</v>
      </c>
      <c r="B292" s="58">
        <f>PRRAS!C303</f>
        <v>291</v>
      </c>
      <c r="C292" s="58">
        <f>PRRAS!D303</f>
        <v>272506</v>
      </c>
      <c r="D292" s="58">
        <f>PRRAS!E303</f>
        <v>481115</v>
      </c>
      <c r="E292" s="58">
        <v>0</v>
      </c>
      <c r="F292" s="58">
        <v>0</v>
      </c>
      <c r="G292" s="59">
        <f t="shared" si="8"/>
        <v>359308.17599999998</v>
      </c>
      <c r="H292" s="59">
        <f t="shared" si="9"/>
        <v>0</v>
      </c>
      <c r="I292" s="60">
        <v>0</v>
      </c>
    </row>
    <row r="293" spans="1:9" x14ac:dyDescent="0.2">
      <c r="A293" s="57">
        <v>151</v>
      </c>
      <c r="B293" s="58">
        <f>PRRAS!C304</f>
        <v>292</v>
      </c>
      <c r="C293" s="58">
        <f>PRRAS!D304</f>
        <v>272506</v>
      </c>
      <c r="D293" s="58">
        <f>PRRAS!E304</f>
        <v>481115</v>
      </c>
      <c r="E293" s="58">
        <v>0</v>
      </c>
      <c r="F293" s="58">
        <v>0</v>
      </c>
      <c r="G293" s="59">
        <f t="shared" si="8"/>
        <v>360542.91199999995</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9233</v>
      </c>
      <c r="E303" s="58">
        <v>0</v>
      </c>
      <c r="F303" s="58">
        <v>0</v>
      </c>
      <c r="G303" s="59">
        <f t="shared" si="8"/>
        <v>5576.732</v>
      </c>
      <c r="H303" s="59">
        <f t="shared" si="9"/>
        <v>0</v>
      </c>
      <c r="I303" s="60">
        <v>0</v>
      </c>
    </row>
    <row r="304" spans="1:9" x14ac:dyDescent="0.2">
      <c r="A304" s="57">
        <v>151</v>
      </c>
      <c r="B304" s="58">
        <f>PRRAS!C315</f>
        <v>303</v>
      </c>
      <c r="C304" s="58">
        <f>PRRAS!D315</f>
        <v>0</v>
      </c>
      <c r="D304" s="58">
        <f>PRRAS!E315</f>
        <v>9233</v>
      </c>
      <c r="E304" s="58">
        <v>0</v>
      </c>
      <c r="F304" s="58">
        <v>0</v>
      </c>
      <c r="G304" s="59">
        <f t="shared" si="8"/>
        <v>5595.1979999999994</v>
      </c>
      <c r="H304" s="59">
        <f t="shared" si="9"/>
        <v>0</v>
      </c>
      <c r="I304" s="60">
        <v>0</v>
      </c>
    </row>
    <row r="305" spans="1:9" x14ac:dyDescent="0.2">
      <c r="A305" s="57">
        <v>151</v>
      </c>
      <c r="B305" s="58">
        <f>PRRAS!C316</f>
        <v>304</v>
      </c>
      <c r="C305" s="58">
        <f>PRRAS!D316</f>
        <v>0</v>
      </c>
      <c r="D305" s="58">
        <f>PRRAS!E316</f>
        <v>9233</v>
      </c>
      <c r="E305" s="58">
        <v>0</v>
      </c>
      <c r="F305" s="58">
        <v>0</v>
      </c>
      <c r="G305" s="59">
        <f t="shared" si="8"/>
        <v>5613.6639999999998</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1534199</v>
      </c>
      <c r="D342" s="58">
        <f>PRRAS!E353</f>
        <v>3711020</v>
      </c>
      <c r="E342" s="58">
        <v>0</v>
      </c>
      <c r="F342" s="58">
        <v>0</v>
      </c>
      <c r="G342" s="59">
        <f t="shared" si="10"/>
        <v>3054077.4990000003</v>
      </c>
      <c r="H342" s="59">
        <f t="shared" si="11"/>
        <v>0</v>
      </c>
      <c r="I342" s="60">
        <v>0</v>
      </c>
    </row>
    <row r="343" spans="1:9" x14ac:dyDescent="0.2">
      <c r="A343" s="57">
        <v>151</v>
      </c>
      <c r="B343" s="58">
        <f>PRRAS!C354</f>
        <v>342</v>
      </c>
      <c r="C343" s="58">
        <f>PRRAS!D354</f>
        <v>0</v>
      </c>
      <c r="D343" s="58">
        <f>PRRAS!E354</f>
        <v>14500</v>
      </c>
      <c r="E343" s="58">
        <v>0</v>
      </c>
      <c r="F343" s="58">
        <v>0</v>
      </c>
      <c r="G343" s="59">
        <f t="shared" si="10"/>
        <v>9918</v>
      </c>
      <c r="H343" s="59">
        <f t="shared" si="11"/>
        <v>0</v>
      </c>
      <c r="I343" s="60">
        <v>0</v>
      </c>
    </row>
    <row r="344" spans="1:9" x14ac:dyDescent="0.2">
      <c r="A344" s="57">
        <v>151</v>
      </c>
      <c r="B344" s="58">
        <f>PRRAS!C355</f>
        <v>343</v>
      </c>
      <c r="C344" s="58">
        <f>PRRAS!D355</f>
        <v>0</v>
      </c>
      <c r="D344" s="58">
        <f>PRRAS!E355</f>
        <v>14500</v>
      </c>
      <c r="E344" s="58">
        <v>0</v>
      </c>
      <c r="F344" s="58">
        <v>0</v>
      </c>
      <c r="G344" s="59">
        <f t="shared" si="10"/>
        <v>9947</v>
      </c>
      <c r="H344" s="59">
        <f t="shared" si="11"/>
        <v>0</v>
      </c>
      <c r="I344" s="60">
        <v>0</v>
      </c>
    </row>
    <row r="345" spans="1:9" x14ac:dyDescent="0.2">
      <c r="A345" s="57">
        <v>151</v>
      </c>
      <c r="B345" s="58">
        <f>PRRAS!C356</f>
        <v>344</v>
      </c>
      <c r="C345" s="58">
        <f>PRRAS!D356</f>
        <v>0</v>
      </c>
      <c r="D345" s="58">
        <f>PRRAS!E356</f>
        <v>14500</v>
      </c>
      <c r="E345" s="58">
        <v>0</v>
      </c>
      <c r="F345" s="58">
        <v>0</v>
      </c>
      <c r="G345" s="59">
        <f t="shared" si="10"/>
        <v>9976</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1514199</v>
      </c>
      <c r="D355" s="58">
        <f>PRRAS!E366</f>
        <v>3634699</v>
      </c>
      <c r="E355" s="58">
        <v>0</v>
      </c>
      <c r="F355" s="58">
        <v>0</v>
      </c>
      <c r="G355" s="59">
        <f t="shared" si="10"/>
        <v>3109393.338</v>
      </c>
      <c r="H355" s="59">
        <f t="shared" si="11"/>
        <v>0</v>
      </c>
      <c r="I355" s="60">
        <v>0</v>
      </c>
    </row>
    <row r="356" spans="1:9" x14ac:dyDescent="0.2">
      <c r="A356" s="57">
        <v>151</v>
      </c>
      <c r="B356" s="58">
        <f>PRRAS!C367</f>
        <v>355</v>
      </c>
      <c r="C356" s="58">
        <f>PRRAS!D367</f>
        <v>1220878</v>
      </c>
      <c r="D356" s="58">
        <f>PRRAS!E367</f>
        <v>3583144</v>
      </c>
      <c r="E356" s="58">
        <v>0</v>
      </c>
      <c r="F356" s="58">
        <v>0</v>
      </c>
      <c r="G356" s="59">
        <f t="shared" si="10"/>
        <v>2977443.9299999997</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117112</v>
      </c>
      <c r="D358" s="58">
        <f>PRRAS!E369</f>
        <v>233516</v>
      </c>
      <c r="E358" s="58">
        <v>0</v>
      </c>
      <c r="F358" s="58">
        <v>0</v>
      </c>
      <c r="G358" s="59">
        <f t="shared" si="10"/>
        <v>208539.408</v>
      </c>
      <c r="H358" s="59">
        <f t="shared" si="11"/>
        <v>0</v>
      </c>
      <c r="I358" s="60">
        <v>0</v>
      </c>
    </row>
    <row r="359" spans="1:9" x14ac:dyDescent="0.2">
      <c r="A359" s="57">
        <v>151</v>
      </c>
      <c r="B359" s="58">
        <f>PRRAS!C370</f>
        <v>358</v>
      </c>
      <c r="C359" s="58">
        <f>PRRAS!D370</f>
        <v>93856</v>
      </c>
      <c r="D359" s="58">
        <f>PRRAS!E370</f>
        <v>1702790</v>
      </c>
      <c r="E359" s="58">
        <v>0</v>
      </c>
      <c r="F359" s="58">
        <v>0</v>
      </c>
      <c r="G359" s="59">
        <f t="shared" si="10"/>
        <v>1252798.088</v>
      </c>
      <c r="H359" s="59">
        <f t="shared" si="11"/>
        <v>0</v>
      </c>
      <c r="I359" s="60">
        <v>0</v>
      </c>
    </row>
    <row r="360" spans="1:9" x14ac:dyDescent="0.2">
      <c r="A360" s="57">
        <v>151</v>
      </c>
      <c r="B360" s="58">
        <f>PRRAS!C371</f>
        <v>359</v>
      </c>
      <c r="C360" s="58">
        <f>PRRAS!D371</f>
        <v>1009910</v>
      </c>
      <c r="D360" s="58">
        <f>PRRAS!E371</f>
        <v>1646838</v>
      </c>
      <c r="E360" s="58">
        <v>0</v>
      </c>
      <c r="F360" s="58">
        <v>0</v>
      </c>
      <c r="G360" s="59">
        <f t="shared" si="10"/>
        <v>1544987.3739999998</v>
      </c>
      <c r="H360" s="59">
        <f t="shared" si="11"/>
        <v>0</v>
      </c>
      <c r="I360" s="60">
        <v>0</v>
      </c>
    </row>
    <row r="361" spans="1:9" x14ac:dyDescent="0.2">
      <c r="A361" s="57">
        <v>151</v>
      </c>
      <c r="B361" s="58">
        <f>PRRAS!C372</f>
        <v>360</v>
      </c>
      <c r="C361" s="58">
        <f>PRRAS!D372</f>
        <v>112304</v>
      </c>
      <c r="D361" s="58">
        <f>PRRAS!E372</f>
        <v>30440</v>
      </c>
      <c r="E361" s="58">
        <v>0</v>
      </c>
      <c r="F361" s="58">
        <v>0</v>
      </c>
      <c r="G361" s="59">
        <f t="shared" si="10"/>
        <v>62346.239999999998</v>
      </c>
      <c r="H361" s="59">
        <f t="shared" si="11"/>
        <v>0</v>
      </c>
      <c r="I361" s="60">
        <v>0</v>
      </c>
    </row>
    <row r="362" spans="1:9" x14ac:dyDescent="0.2">
      <c r="A362" s="57">
        <v>151</v>
      </c>
      <c r="B362" s="58">
        <f>PRRAS!C373</f>
        <v>361</v>
      </c>
      <c r="C362" s="58">
        <f>PRRAS!D373</f>
        <v>0</v>
      </c>
      <c r="D362" s="58">
        <f>PRRAS!E373</f>
        <v>20577</v>
      </c>
      <c r="E362" s="58">
        <v>0</v>
      </c>
      <c r="F362" s="58">
        <v>0</v>
      </c>
      <c r="G362" s="59">
        <f t="shared" si="10"/>
        <v>14856.593999999999</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5062</v>
      </c>
      <c r="D364" s="58">
        <f>PRRAS!E375</f>
        <v>0</v>
      </c>
      <c r="E364" s="58">
        <v>0</v>
      </c>
      <c r="F364" s="58">
        <v>0</v>
      </c>
      <c r="G364" s="59">
        <f t="shared" si="10"/>
        <v>1837.5059999999999</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107242</v>
      </c>
      <c r="D368" s="58">
        <f>PRRAS!E379</f>
        <v>9863</v>
      </c>
      <c r="E368" s="58">
        <v>0</v>
      </c>
      <c r="F368" s="58">
        <v>0</v>
      </c>
      <c r="G368" s="59">
        <f t="shared" si="10"/>
        <v>46597.256000000001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181017</v>
      </c>
      <c r="D370" s="58">
        <f>PRRAS!E381</f>
        <v>0</v>
      </c>
      <c r="E370" s="58">
        <v>0</v>
      </c>
      <c r="F370" s="58">
        <v>0</v>
      </c>
      <c r="G370" s="59">
        <f t="shared" si="10"/>
        <v>66795.273000000001</v>
      </c>
      <c r="H370" s="59">
        <f t="shared" si="11"/>
        <v>0</v>
      </c>
      <c r="I370" s="60">
        <v>0</v>
      </c>
    </row>
    <row r="371" spans="1:9" x14ac:dyDescent="0.2">
      <c r="A371" s="57">
        <v>151</v>
      </c>
      <c r="B371" s="58">
        <f>PRRAS!C382</f>
        <v>370</v>
      </c>
      <c r="C371" s="58">
        <f>PRRAS!D382</f>
        <v>181017</v>
      </c>
      <c r="D371" s="58">
        <f>PRRAS!E382</f>
        <v>0</v>
      </c>
      <c r="E371" s="58">
        <v>0</v>
      </c>
      <c r="F371" s="58">
        <v>0</v>
      </c>
      <c r="G371" s="59">
        <f t="shared" si="10"/>
        <v>66976.289999999994</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21115</v>
      </c>
      <c r="E383" s="58">
        <v>0</v>
      </c>
      <c r="F383" s="58">
        <v>0</v>
      </c>
      <c r="G383" s="59">
        <f t="shared" si="10"/>
        <v>16131.86</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21115</v>
      </c>
      <c r="E385" s="58">
        <v>0</v>
      </c>
      <c r="F385" s="58">
        <v>0</v>
      </c>
      <c r="G385" s="59">
        <f t="shared" si="10"/>
        <v>16216.32</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20000</v>
      </c>
      <c r="D394" s="58">
        <f>PRRAS!E405</f>
        <v>61821</v>
      </c>
      <c r="E394" s="58">
        <v>0</v>
      </c>
      <c r="F394" s="58">
        <v>0</v>
      </c>
      <c r="G394" s="59">
        <f t="shared" si="12"/>
        <v>56451.306000000004</v>
      </c>
      <c r="H394" s="59">
        <f t="shared" si="13"/>
        <v>0</v>
      </c>
      <c r="I394" s="60">
        <v>0</v>
      </c>
    </row>
    <row r="395" spans="1:9" x14ac:dyDescent="0.2">
      <c r="A395" s="57">
        <v>151</v>
      </c>
      <c r="B395" s="58">
        <f>PRRAS!C406</f>
        <v>394</v>
      </c>
      <c r="C395" s="58">
        <f>PRRAS!D406</f>
        <v>20000</v>
      </c>
      <c r="D395" s="58">
        <f>PRRAS!E406</f>
        <v>61821</v>
      </c>
      <c r="E395" s="58">
        <v>0</v>
      </c>
      <c r="F395" s="58">
        <v>0</v>
      </c>
      <c r="G395" s="59">
        <f t="shared" si="12"/>
        <v>56594.948000000004</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1261693</v>
      </c>
      <c r="D400" s="58">
        <f>PRRAS!E411</f>
        <v>3220672</v>
      </c>
      <c r="E400" s="58">
        <v>0</v>
      </c>
      <c r="F400" s="58">
        <v>0</v>
      </c>
      <c r="G400" s="59">
        <f t="shared" si="12"/>
        <v>3073511.7630000003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20604492</v>
      </c>
      <c r="D402" s="58">
        <f>PRRAS!E413</f>
        <v>21866185</v>
      </c>
      <c r="E402" s="58">
        <v>0</v>
      </c>
      <c r="F402" s="58">
        <v>0</v>
      </c>
      <c r="G402" s="59">
        <f t="shared" si="12"/>
        <v>25799081.662</v>
      </c>
      <c r="H402" s="59">
        <f t="shared" si="13"/>
        <v>0</v>
      </c>
      <c r="I402" s="60">
        <v>0</v>
      </c>
    </row>
    <row r="403" spans="1:9" x14ac:dyDescent="0.2">
      <c r="A403" s="57">
        <v>151</v>
      </c>
      <c r="B403" s="58">
        <f>PRRAS!C414</f>
        <v>402</v>
      </c>
      <c r="C403" s="58">
        <f>PRRAS!D414</f>
        <v>1029100</v>
      </c>
      <c r="D403" s="58">
        <f>PRRAS!E414</f>
        <v>629358</v>
      </c>
      <c r="E403" s="58">
        <v>0</v>
      </c>
      <c r="F403" s="58">
        <v>0</v>
      </c>
      <c r="G403" s="59">
        <f t="shared" si="12"/>
        <v>919702.03200000001</v>
      </c>
      <c r="H403" s="59">
        <f t="shared" si="13"/>
        <v>0</v>
      </c>
      <c r="I403" s="60">
        <v>0</v>
      </c>
    </row>
    <row r="404" spans="1:9" x14ac:dyDescent="0.2">
      <c r="A404" s="57">
        <v>151</v>
      </c>
      <c r="B404" s="58">
        <f>PRRAS!C415</f>
        <v>403</v>
      </c>
      <c r="C404" s="58">
        <f>PRRAS!D415</f>
        <v>7982148</v>
      </c>
      <c r="D404" s="58">
        <f>PRRAS!E415</f>
        <v>9810353</v>
      </c>
      <c r="E404" s="58">
        <v>0</v>
      </c>
      <c r="F404" s="58">
        <v>0</v>
      </c>
      <c r="G404" s="59">
        <f t="shared" si="12"/>
        <v>11123950.162</v>
      </c>
      <c r="H404" s="59">
        <f t="shared" si="13"/>
        <v>0</v>
      </c>
      <c r="I404" s="60">
        <v>0</v>
      </c>
    </row>
    <row r="405" spans="1:9" x14ac:dyDescent="0.2">
      <c r="A405" s="57">
        <v>151</v>
      </c>
      <c r="B405" s="58">
        <f>PRRAS!C416</f>
        <v>404</v>
      </c>
      <c r="C405" s="58">
        <f>PRRAS!D416</f>
        <v>6019029</v>
      </c>
      <c r="D405" s="58">
        <f>PRRAS!E416</f>
        <v>9049371</v>
      </c>
      <c r="E405" s="58">
        <v>0</v>
      </c>
      <c r="F405" s="58">
        <v>0</v>
      </c>
      <c r="G405" s="59">
        <f t="shared" si="12"/>
        <v>9743579.4840000011</v>
      </c>
      <c r="H405" s="59">
        <f t="shared" si="13"/>
        <v>0</v>
      </c>
      <c r="I405" s="60">
        <v>0</v>
      </c>
    </row>
    <row r="406" spans="1:9" x14ac:dyDescent="0.2">
      <c r="A406" s="57">
        <v>151</v>
      </c>
      <c r="B406" s="58">
        <f>PRRAS!C417</f>
        <v>405</v>
      </c>
      <c r="C406" s="58">
        <f>PRRAS!D417</f>
        <v>1963119</v>
      </c>
      <c r="D406" s="58">
        <f>PRRAS!E417</f>
        <v>760982</v>
      </c>
      <c r="E406" s="58">
        <v>0</v>
      </c>
      <c r="F406" s="58">
        <v>0</v>
      </c>
      <c r="G406" s="59">
        <f t="shared" si="12"/>
        <v>1411458.615</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0</v>
      </c>
      <c r="D408" s="58">
        <f>PRRAS!E419</f>
        <v>1462671</v>
      </c>
      <c r="E408" s="58">
        <v>0</v>
      </c>
      <c r="F408" s="58">
        <v>0</v>
      </c>
      <c r="G408" s="59">
        <f t="shared" si="12"/>
        <v>1190614.1939999999</v>
      </c>
      <c r="H408" s="59">
        <f t="shared" si="13"/>
        <v>0</v>
      </c>
      <c r="I408" s="60">
        <v>0</v>
      </c>
    </row>
    <row r="409" spans="1:9" x14ac:dyDescent="0.2">
      <c r="A409" s="57">
        <v>151</v>
      </c>
      <c r="B409" s="58">
        <f>PRRAS!C420</f>
        <v>408</v>
      </c>
      <c r="C409" s="58">
        <f>PRRAS!D420</f>
        <v>500448</v>
      </c>
      <c r="D409" s="58">
        <f>PRRAS!E420</f>
        <v>0</v>
      </c>
      <c r="E409" s="58">
        <v>0</v>
      </c>
      <c r="F409" s="58">
        <v>0</v>
      </c>
      <c r="G409" s="59">
        <f t="shared" si="12"/>
        <v>204182.78399999999</v>
      </c>
      <c r="H409" s="59">
        <f t="shared" si="13"/>
        <v>0</v>
      </c>
      <c r="I409" s="60">
        <v>0</v>
      </c>
    </row>
    <row r="410" spans="1:9" x14ac:dyDescent="0.2">
      <c r="A410" s="57">
        <v>151</v>
      </c>
      <c r="B410" s="58">
        <f>PRRAS!C421</f>
        <v>409</v>
      </c>
      <c r="C410" s="58">
        <f>PRRAS!D421</f>
        <v>1718309</v>
      </c>
      <c r="D410" s="58">
        <f>PRRAS!E421</f>
        <v>1482382</v>
      </c>
      <c r="E410" s="58">
        <v>0</v>
      </c>
      <c r="F410" s="58">
        <v>0</v>
      </c>
      <c r="G410" s="59">
        <f t="shared" si="12"/>
        <v>1915376.8569999998</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7982148</v>
      </c>
      <c r="D630" s="58">
        <f>PRRAS!E642</f>
        <v>9810353</v>
      </c>
      <c r="E630" s="58">
        <v>0</v>
      </c>
      <c r="F630" s="58">
        <v>0</v>
      </c>
      <c r="G630" s="59">
        <f t="shared" si="18"/>
        <v>17362195.166000001</v>
      </c>
      <c r="H630" s="59">
        <f t="shared" si="19"/>
        <v>0</v>
      </c>
      <c r="I630" s="60">
        <v>0</v>
      </c>
    </row>
    <row r="631" spans="1:9" x14ac:dyDescent="0.2">
      <c r="A631" s="57">
        <v>151</v>
      </c>
      <c r="B631" s="58">
        <f>PRRAS!C643</f>
        <v>630</v>
      </c>
      <c r="C631" s="58">
        <f>PRRAS!D643</f>
        <v>6019029</v>
      </c>
      <c r="D631" s="58">
        <f>PRRAS!E643</f>
        <v>9049371</v>
      </c>
      <c r="E631" s="58">
        <v>0</v>
      </c>
      <c r="F631" s="58">
        <v>0</v>
      </c>
      <c r="G631" s="59">
        <f t="shared" si="18"/>
        <v>15194195.73</v>
      </c>
      <c r="H631" s="59">
        <f t="shared" si="19"/>
        <v>0</v>
      </c>
      <c r="I631" s="60">
        <v>0</v>
      </c>
    </row>
    <row r="632" spans="1:9" x14ac:dyDescent="0.2">
      <c r="A632" s="57">
        <v>151</v>
      </c>
      <c r="B632" s="58">
        <f>PRRAS!C644</f>
        <v>631</v>
      </c>
      <c r="C632" s="58">
        <f>PRRAS!D644</f>
        <v>1963119</v>
      </c>
      <c r="D632" s="58">
        <f>PRRAS!E644</f>
        <v>760982</v>
      </c>
      <c r="E632" s="58">
        <v>0</v>
      </c>
      <c r="F632" s="58">
        <v>0</v>
      </c>
      <c r="G632" s="59">
        <f t="shared" si="18"/>
        <v>2199087.3730000001</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0</v>
      </c>
      <c r="D634" s="58">
        <f>PRRAS!E646</f>
        <v>1462671</v>
      </c>
      <c r="E634" s="58">
        <v>0</v>
      </c>
      <c r="F634" s="58">
        <v>0</v>
      </c>
      <c r="G634" s="59">
        <f t="shared" si="18"/>
        <v>1851741.486</v>
      </c>
      <c r="H634" s="59">
        <f t="shared" si="19"/>
        <v>0</v>
      </c>
      <c r="I634" s="60">
        <v>0</v>
      </c>
    </row>
    <row r="635" spans="1:9" x14ac:dyDescent="0.2">
      <c r="A635" s="57">
        <v>151</v>
      </c>
      <c r="B635" s="58">
        <f>PRRAS!C647</f>
        <v>634</v>
      </c>
      <c r="C635" s="58">
        <f>PRRAS!D647</f>
        <v>500448</v>
      </c>
      <c r="D635" s="58">
        <f>PRRAS!E647</f>
        <v>0</v>
      </c>
      <c r="E635" s="58">
        <v>0</v>
      </c>
      <c r="F635" s="58">
        <v>0</v>
      </c>
      <c r="G635" s="59">
        <f t="shared" si="18"/>
        <v>317284.03200000001</v>
      </c>
      <c r="H635" s="59">
        <f t="shared" si="19"/>
        <v>0</v>
      </c>
      <c r="I635" s="60">
        <v>0</v>
      </c>
    </row>
    <row r="636" spans="1:9" x14ac:dyDescent="0.2">
      <c r="A636" s="57">
        <v>151</v>
      </c>
      <c r="B636" s="58">
        <f>PRRAS!C648</f>
        <v>635</v>
      </c>
      <c r="C636" s="58">
        <f>PRRAS!D648</f>
        <v>1462671</v>
      </c>
      <c r="D636" s="58">
        <f>PRRAS!E648</f>
        <v>2223653</v>
      </c>
      <c r="E636" s="58">
        <v>0</v>
      </c>
      <c r="F636" s="58">
        <v>0</v>
      </c>
      <c r="G636" s="59">
        <f t="shared" si="18"/>
        <v>3752835.395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637382</v>
      </c>
      <c r="D639" s="58">
        <f>PRRAS!E652</f>
        <v>1579836</v>
      </c>
      <c r="E639" s="58">
        <v>0</v>
      </c>
      <c r="F639" s="58">
        <v>0</v>
      </c>
      <c r="G639" s="59">
        <f t="shared" si="18"/>
        <v>2422520.452</v>
      </c>
      <c r="H639" s="59">
        <f t="shared" si="19"/>
        <v>0</v>
      </c>
      <c r="I639" s="60">
        <v>0</v>
      </c>
    </row>
    <row r="640" spans="1:9" x14ac:dyDescent="0.2">
      <c r="A640" s="57">
        <v>151</v>
      </c>
      <c r="B640" s="58">
        <f>PRRAS!C653</f>
        <v>639</v>
      </c>
      <c r="C640" s="58">
        <f>PRRAS!D653</f>
        <v>8708828</v>
      </c>
      <c r="D640" s="58">
        <f>PRRAS!E653</f>
        <v>10650474</v>
      </c>
      <c r="E640" s="58">
        <v>0</v>
      </c>
      <c r="F640" s="58">
        <v>0</v>
      </c>
      <c r="G640" s="59">
        <f t="shared" si="18"/>
        <v>19176246.864</v>
      </c>
      <c r="H640" s="59">
        <f t="shared" si="19"/>
        <v>0</v>
      </c>
      <c r="I640" s="60">
        <v>0</v>
      </c>
    </row>
    <row r="641" spans="1:9" x14ac:dyDescent="0.2">
      <c r="A641" s="57">
        <v>151</v>
      </c>
      <c r="B641" s="58">
        <f>PRRAS!C654</f>
        <v>640</v>
      </c>
      <c r="C641" s="58">
        <f>PRRAS!D654</f>
        <v>7766374</v>
      </c>
      <c r="D641" s="58">
        <f>PRRAS!E654</f>
        <v>9973788</v>
      </c>
      <c r="E641" s="58">
        <v>0</v>
      </c>
      <c r="F641" s="58">
        <v>0</v>
      </c>
      <c r="G641" s="59">
        <f t="shared" si="18"/>
        <v>17736928</v>
      </c>
      <c r="H641" s="59">
        <f t="shared" si="19"/>
        <v>0</v>
      </c>
      <c r="I641" s="60">
        <v>0</v>
      </c>
    </row>
    <row r="642" spans="1:9" x14ac:dyDescent="0.2">
      <c r="A642" s="57">
        <v>151</v>
      </c>
      <c r="B642" s="58">
        <f>PRRAS!C655</f>
        <v>641</v>
      </c>
      <c r="C642" s="58">
        <f>PRRAS!D655</f>
        <v>1579836</v>
      </c>
      <c r="D642" s="58">
        <f>PRRAS!E655</f>
        <v>2256522</v>
      </c>
      <c r="E642" s="58">
        <v>0</v>
      </c>
      <c r="F642" s="58">
        <v>0</v>
      </c>
      <c r="G642" s="59">
        <f t="shared" ref="G642:G705" si="20">(B642/1000)*(C642*1+D642*2)</f>
        <v>3905536.08</v>
      </c>
      <c r="H642" s="59">
        <f t="shared" ref="H642:H705" si="21">ABS(C642-ROUND(C642,0))+ABS(D642-ROUND(D642,0))</f>
        <v>0</v>
      </c>
      <c r="I642" s="60">
        <v>0</v>
      </c>
    </row>
    <row r="643" spans="1:9" x14ac:dyDescent="0.2">
      <c r="A643" s="57">
        <v>151</v>
      </c>
      <c r="B643" s="58">
        <f>PRRAS!C656</f>
        <v>642</v>
      </c>
      <c r="C643" s="58">
        <f>PRRAS!D656</f>
        <v>5</v>
      </c>
      <c r="D643" s="58">
        <f>PRRAS!E656</f>
        <v>5</v>
      </c>
      <c r="E643" s="58">
        <v>0</v>
      </c>
      <c r="F643" s="58">
        <v>0</v>
      </c>
      <c r="G643" s="59">
        <f t="shared" si="20"/>
        <v>9.6300000000000008</v>
      </c>
      <c r="H643" s="59">
        <f t="shared" si="21"/>
        <v>0</v>
      </c>
      <c r="I643" s="60">
        <v>0</v>
      </c>
    </row>
    <row r="644" spans="1:9" x14ac:dyDescent="0.2">
      <c r="A644" s="57">
        <v>151</v>
      </c>
      <c r="B644" s="58">
        <f>PRRAS!C657</f>
        <v>643</v>
      </c>
      <c r="C644" s="58">
        <f>PRRAS!D657</f>
        <v>0</v>
      </c>
      <c r="D644" s="58">
        <f>PRRAS!E657</f>
        <v>0</v>
      </c>
      <c r="E644" s="58">
        <v>0</v>
      </c>
      <c r="F644" s="58">
        <v>0</v>
      </c>
      <c r="G644" s="59">
        <f t="shared" si="20"/>
        <v>0</v>
      </c>
      <c r="H644" s="59">
        <f t="shared" si="21"/>
        <v>0</v>
      </c>
      <c r="I644" s="60">
        <v>0</v>
      </c>
    </row>
    <row r="645" spans="1:9" x14ac:dyDescent="0.2">
      <c r="A645" s="57">
        <v>151</v>
      </c>
      <c r="B645" s="58">
        <f>PRRAS!C658</f>
        <v>644</v>
      </c>
      <c r="C645" s="58">
        <f>PRRAS!D658</f>
        <v>5</v>
      </c>
      <c r="D645" s="58">
        <f>PRRAS!E658</f>
        <v>5</v>
      </c>
      <c r="E645" s="58">
        <v>0</v>
      </c>
      <c r="F645" s="58">
        <v>0</v>
      </c>
      <c r="G645" s="59">
        <f t="shared" si="20"/>
        <v>9.66</v>
      </c>
      <c r="H645" s="59">
        <f t="shared" si="21"/>
        <v>0</v>
      </c>
      <c r="I645" s="60">
        <v>0</v>
      </c>
    </row>
    <row r="646" spans="1:9" x14ac:dyDescent="0.2">
      <c r="A646" s="57">
        <v>151</v>
      </c>
      <c r="B646" s="58">
        <f>PRRAS!C659</f>
        <v>645</v>
      </c>
      <c r="C646" s="58">
        <f>PRRAS!D659</f>
        <v>0</v>
      </c>
      <c r="D646" s="58">
        <f>PRRAS!E659</f>
        <v>0</v>
      </c>
      <c r="E646" s="58">
        <v>0</v>
      </c>
      <c r="F646" s="58">
        <v>0</v>
      </c>
      <c r="G646" s="59">
        <f t="shared" si="20"/>
        <v>0</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15606</v>
      </c>
      <c r="D650" s="58">
        <f>PRRAS!E663</f>
        <v>1457</v>
      </c>
      <c r="E650" s="58">
        <v>0</v>
      </c>
      <c r="F650" s="58">
        <v>0</v>
      </c>
      <c r="G650" s="59">
        <f t="shared" si="20"/>
        <v>12019.48</v>
      </c>
      <c r="H650" s="59">
        <f t="shared" si="21"/>
        <v>0</v>
      </c>
      <c r="I650" s="60">
        <v>0</v>
      </c>
    </row>
    <row r="651" spans="1:9" x14ac:dyDescent="0.2">
      <c r="A651" s="57">
        <v>151</v>
      </c>
      <c r="B651" s="58">
        <f>PRRAS!C664</f>
        <v>650</v>
      </c>
      <c r="C651" s="58">
        <f>PRRAS!D664</f>
        <v>99358</v>
      </c>
      <c r="D651" s="58">
        <f>PRRAS!E664</f>
        <v>0</v>
      </c>
      <c r="E651" s="58">
        <v>0</v>
      </c>
      <c r="F651" s="58">
        <v>0</v>
      </c>
      <c r="G651" s="59">
        <f t="shared" si="20"/>
        <v>64582.700000000004</v>
      </c>
      <c r="H651" s="59">
        <f t="shared" si="21"/>
        <v>0</v>
      </c>
      <c r="I651" s="60">
        <v>0</v>
      </c>
    </row>
    <row r="652" spans="1:9" x14ac:dyDescent="0.2">
      <c r="A652" s="57">
        <v>151</v>
      </c>
      <c r="B652" s="58">
        <f>PRRAS!C665</f>
        <v>651</v>
      </c>
      <c r="C652" s="58">
        <f>PRRAS!D665</f>
        <v>26600</v>
      </c>
      <c r="D652" s="58">
        <f>PRRAS!E665</f>
        <v>20900</v>
      </c>
      <c r="E652" s="58">
        <v>0</v>
      </c>
      <c r="F652" s="58">
        <v>0</v>
      </c>
      <c r="G652" s="59">
        <f t="shared" si="20"/>
        <v>44528.4</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2330499</v>
      </c>
      <c r="D655" s="58">
        <f>PRRAS!E668</f>
        <v>386642</v>
      </c>
      <c r="E655" s="58">
        <v>0</v>
      </c>
      <c r="F655" s="58">
        <v>0</v>
      </c>
      <c r="G655" s="59">
        <f t="shared" si="20"/>
        <v>2029874.0820000002</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1397819</v>
      </c>
      <c r="D663" s="58">
        <f>PRRAS!E676</f>
        <v>689692</v>
      </c>
      <c r="E663" s="58">
        <v>0</v>
      </c>
      <c r="F663" s="58">
        <v>0</v>
      </c>
      <c r="G663" s="59">
        <f t="shared" si="20"/>
        <v>1838508.3860000002</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26119</v>
      </c>
      <c r="D690" s="58">
        <f>PRRAS!E703</f>
        <v>25048</v>
      </c>
      <c r="E690" s="58">
        <v>0</v>
      </c>
      <c r="F690" s="58">
        <v>0</v>
      </c>
      <c r="G690" s="59">
        <f t="shared" si="20"/>
        <v>52512.134999999995</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0</v>
      </c>
      <c r="D692" s="58">
        <f>PRRAS!E705</f>
        <v>0</v>
      </c>
      <c r="E692" s="58">
        <v>0</v>
      </c>
      <c r="F692" s="58">
        <v>0</v>
      </c>
      <c r="G692" s="59">
        <f t="shared" si="20"/>
        <v>0</v>
      </c>
      <c r="H692" s="59">
        <f t="shared" si="21"/>
        <v>0</v>
      </c>
      <c r="I692" s="60">
        <v>0</v>
      </c>
    </row>
    <row r="693" spans="1:9" x14ac:dyDescent="0.2">
      <c r="A693" s="57">
        <v>151</v>
      </c>
      <c r="B693" s="58">
        <f>PRRAS!C706</f>
        <v>692</v>
      </c>
      <c r="C693" s="58">
        <f>PRRAS!D706</f>
        <v>2438</v>
      </c>
      <c r="D693" s="58">
        <f>PRRAS!E706</f>
        <v>0</v>
      </c>
      <c r="E693" s="58">
        <v>0</v>
      </c>
      <c r="F693" s="58">
        <v>0</v>
      </c>
      <c r="G693" s="59">
        <f t="shared" si="20"/>
        <v>1687.0959999999998</v>
      </c>
      <c r="H693" s="59">
        <f t="shared" si="21"/>
        <v>0</v>
      </c>
      <c r="I693" s="60">
        <v>0</v>
      </c>
    </row>
    <row r="694" spans="1:9" x14ac:dyDescent="0.2">
      <c r="A694" s="57">
        <v>151</v>
      </c>
      <c r="B694" s="58">
        <f>PRRAS!C707</f>
        <v>693</v>
      </c>
      <c r="C694" s="58">
        <f>PRRAS!D707</f>
        <v>0</v>
      </c>
      <c r="D694" s="58">
        <f>PRRAS!E707</f>
        <v>3246</v>
      </c>
      <c r="E694" s="58">
        <v>0</v>
      </c>
      <c r="F694" s="58">
        <v>0</v>
      </c>
      <c r="G694" s="59">
        <f t="shared" si="20"/>
        <v>4498.9559999999992</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72713</v>
      </c>
      <c r="D697" s="58">
        <f>PRRAS!E710</f>
        <v>75626</v>
      </c>
      <c r="E697" s="58">
        <v>0</v>
      </c>
      <c r="F697" s="58">
        <v>0</v>
      </c>
      <c r="G697" s="59">
        <f t="shared" si="20"/>
        <v>155879.63999999998</v>
      </c>
      <c r="H697" s="59">
        <f t="shared" si="21"/>
        <v>0</v>
      </c>
      <c r="I697" s="60">
        <v>0</v>
      </c>
    </row>
    <row r="698" spans="1:9" x14ac:dyDescent="0.2">
      <c r="A698" s="57">
        <v>151</v>
      </c>
      <c r="B698" s="58">
        <f>PRRAS!C711</f>
        <v>697</v>
      </c>
      <c r="C698" s="58">
        <f>PRRAS!D711</f>
        <v>10901</v>
      </c>
      <c r="D698" s="58">
        <f>PRRAS!E711</f>
        <v>12612</v>
      </c>
      <c r="E698" s="58">
        <v>0</v>
      </c>
      <c r="F698" s="58">
        <v>0</v>
      </c>
      <c r="G698" s="59">
        <f t="shared" si="20"/>
        <v>25179.125</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3625</v>
      </c>
      <c r="D731" s="58">
        <f>PRRAS!E744</f>
        <v>8035</v>
      </c>
      <c r="E731" s="58">
        <v>0</v>
      </c>
      <c r="F731" s="58">
        <v>0</v>
      </c>
      <c r="G731" s="59">
        <f t="shared" si="22"/>
        <v>14377.35</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70100</v>
      </c>
      <c r="D773" s="58">
        <f>PRRAS!E786</f>
        <v>58900</v>
      </c>
      <c r="E773" s="58">
        <v>0</v>
      </c>
      <c r="F773" s="58">
        <v>0</v>
      </c>
      <c r="G773" s="59">
        <f t="shared" si="24"/>
        <v>145058.80000000002</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45000</v>
      </c>
      <c r="D776" s="58">
        <f>PRRAS!E789</f>
        <v>75000</v>
      </c>
      <c r="E776" s="58">
        <v>0</v>
      </c>
      <c r="F776" s="58">
        <v>0</v>
      </c>
      <c r="G776" s="59">
        <f t="shared" si="24"/>
        <v>151125</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39000</v>
      </c>
      <c r="D778" s="58">
        <f>PRRAS!E791</f>
        <v>52000</v>
      </c>
      <c r="E778" s="58">
        <v>0</v>
      </c>
      <c r="F778" s="58">
        <v>0</v>
      </c>
      <c r="G778" s="59">
        <f t="shared" si="24"/>
        <v>111111</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60300</v>
      </c>
      <c r="E781" s="58">
        <v>0</v>
      </c>
      <c r="F781" s="58">
        <v>0</v>
      </c>
      <c r="G781" s="59">
        <f t="shared" si="24"/>
        <v>94068</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580430</v>
      </c>
      <c r="E787" s="58">
        <v>0</v>
      </c>
      <c r="F787" s="58">
        <v>0</v>
      </c>
      <c r="G787" s="59">
        <f t="shared" si="24"/>
        <v>912435.96000000008</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24920671</v>
      </c>
      <c r="D977" s="63">
        <f>Bil!E12</f>
        <v>28342887</v>
      </c>
      <c r="E977" s="63">
        <v>0</v>
      </c>
      <c r="F977" s="63">
        <v>0</v>
      </c>
      <c r="G977" s="64">
        <f t="shared" ref="G977:G1040" si="32">B977/1000*C977+B977/500*D977</f>
        <v>81606.445000000007</v>
      </c>
      <c r="H977" s="64">
        <f t="shared" si="31"/>
        <v>0</v>
      </c>
      <c r="I977" s="65"/>
    </row>
    <row r="978" spans="1:9" x14ac:dyDescent="0.2">
      <c r="A978" s="57">
        <v>152</v>
      </c>
      <c r="B978" s="58">
        <f>Bil!C13</f>
        <v>2</v>
      </c>
      <c r="C978" s="58">
        <f>Bil!D13</f>
        <v>19579300</v>
      </c>
      <c r="D978" s="58">
        <f>Bil!E13</f>
        <v>22567130</v>
      </c>
      <c r="E978" s="58">
        <v>0</v>
      </c>
      <c r="F978" s="58">
        <v>0</v>
      </c>
      <c r="G978" s="59">
        <f t="shared" si="32"/>
        <v>129427.12</v>
      </c>
      <c r="H978" s="59">
        <f t="shared" si="31"/>
        <v>0</v>
      </c>
      <c r="I978" s="60"/>
    </row>
    <row r="979" spans="1:9" x14ac:dyDescent="0.2">
      <c r="A979" s="57">
        <v>152</v>
      </c>
      <c r="B979" s="58">
        <f>Bil!C14</f>
        <v>3</v>
      </c>
      <c r="C979" s="58">
        <f>Bil!D14</f>
        <v>4546053</v>
      </c>
      <c r="D979" s="58">
        <f>Bil!E14</f>
        <v>4560553</v>
      </c>
      <c r="E979" s="58">
        <v>0</v>
      </c>
      <c r="F979" s="58">
        <v>0</v>
      </c>
      <c r="G979" s="59">
        <f t="shared" si="32"/>
        <v>41001.476999999999</v>
      </c>
      <c r="H979" s="59">
        <f t="shared" si="31"/>
        <v>0</v>
      </c>
      <c r="I979" s="60"/>
    </row>
    <row r="980" spans="1:9" x14ac:dyDescent="0.2">
      <c r="A980" s="57">
        <v>152</v>
      </c>
      <c r="B980" s="58">
        <f>Bil!C15</f>
        <v>4</v>
      </c>
      <c r="C980" s="58">
        <f>Bil!D15</f>
        <v>4546053</v>
      </c>
      <c r="D980" s="58">
        <f>Bil!E15</f>
        <v>4560553</v>
      </c>
      <c r="E980" s="58">
        <v>0</v>
      </c>
      <c r="F980" s="58">
        <v>0</v>
      </c>
      <c r="G980" s="59">
        <f t="shared" si="32"/>
        <v>54668.635999999999</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13672180</v>
      </c>
      <c r="D983" s="58">
        <f>Bil!E18</f>
        <v>15294636</v>
      </c>
      <c r="E983" s="58">
        <v>0</v>
      </c>
      <c r="F983" s="58">
        <v>0</v>
      </c>
      <c r="G983" s="59">
        <f t="shared" si="32"/>
        <v>309830.16399999999</v>
      </c>
      <c r="H983" s="59">
        <f t="shared" si="31"/>
        <v>0</v>
      </c>
      <c r="I983" s="60"/>
    </row>
    <row r="984" spans="1:9" x14ac:dyDescent="0.2">
      <c r="A984" s="57">
        <v>152</v>
      </c>
      <c r="B984" s="58">
        <f>Bil!C19</f>
        <v>8</v>
      </c>
      <c r="C984" s="58">
        <f>Bil!D19</f>
        <v>13261794</v>
      </c>
      <c r="D984" s="58">
        <f>Bil!E19</f>
        <v>14962852</v>
      </c>
      <c r="E984" s="58">
        <v>0</v>
      </c>
      <c r="F984" s="58">
        <v>0</v>
      </c>
      <c r="G984" s="59">
        <f t="shared" si="32"/>
        <v>345499.984</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9624958</v>
      </c>
      <c r="D986" s="58">
        <f>Bil!E21</f>
        <v>9923247</v>
      </c>
      <c r="E986" s="58">
        <v>0</v>
      </c>
      <c r="F986" s="58">
        <v>0</v>
      </c>
      <c r="G986" s="59">
        <f t="shared" si="32"/>
        <v>294714.52</v>
      </c>
      <c r="H986" s="59">
        <f t="shared" si="31"/>
        <v>0</v>
      </c>
      <c r="I986" s="60"/>
    </row>
    <row r="987" spans="1:9" x14ac:dyDescent="0.2">
      <c r="A987" s="57">
        <v>152</v>
      </c>
      <c r="B987" s="58">
        <f>Bil!C22</f>
        <v>11</v>
      </c>
      <c r="C987" s="58">
        <f>Bil!D22</f>
        <v>3575345</v>
      </c>
      <c r="D987" s="58">
        <f>Bil!E22</f>
        <v>5345272</v>
      </c>
      <c r="E987" s="58">
        <v>0</v>
      </c>
      <c r="F987" s="58">
        <v>0</v>
      </c>
      <c r="G987" s="59">
        <f t="shared" si="32"/>
        <v>156924.77899999998</v>
      </c>
      <c r="H987" s="59">
        <f t="shared" si="31"/>
        <v>0</v>
      </c>
      <c r="I987" s="60"/>
    </row>
    <row r="988" spans="1:9" x14ac:dyDescent="0.2">
      <c r="A988" s="57">
        <v>152</v>
      </c>
      <c r="B988" s="58">
        <f>Bil!C23</f>
        <v>12</v>
      </c>
      <c r="C988" s="58">
        <f>Bil!D23</f>
        <v>2044431</v>
      </c>
      <c r="D988" s="58">
        <f>Bil!E23</f>
        <v>2044431</v>
      </c>
      <c r="E988" s="58">
        <v>0</v>
      </c>
      <c r="F988" s="58">
        <v>0</v>
      </c>
      <c r="G988" s="59">
        <f t="shared" si="32"/>
        <v>73599.516000000003</v>
      </c>
      <c r="H988" s="59">
        <f t="shared" si="31"/>
        <v>0</v>
      </c>
      <c r="I988" s="60"/>
    </row>
    <row r="989" spans="1:9" x14ac:dyDescent="0.2">
      <c r="A989" s="57">
        <v>152</v>
      </c>
      <c r="B989" s="58">
        <f>Bil!C24</f>
        <v>13</v>
      </c>
      <c r="C989" s="58">
        <f>Bil!D24</f>
        <v>1982940</v>
      </c>
      <c r="D989" s="58">
        <f>Bil!E24</f>
        <v>2350098</v>
      </c>
      <c r="E989" s="58">
        <v>0</v>
      </c>
      <c r="F989" s="58">
        <v>0</v>
      </c>
      <c r="G989" s="59">
        <f t="shared" si="32"/>
        <v>86880.767999999996</v>
      </c>
      <c r="H989" s="59">
        <f t="shared" si="31"/>
        <v>0</v>
      </c>
      <c r="I989" s="60"/>
    </row>
    <row r="990" spans="1:9" x14ac:dyDescent="0.2">
      <c r="A990" s="57">
        <v>152</v>
      </c>
      <c r="B990" s="58">
        <f>Bil!C25</f>
        <v>14</v>
      </c>
      <c r="C990" s="58">
        <f>Bil!D25</f>
        <v>204379</v>
      </c>
      <c r="D990" s="58">
        <f>Bil!E25</f>
        <v>172077</v>
      </c>
      <c r="E990" s="58">
        <v>0</v>
      </c>
      <c r="F990" s="58">
        <v>0</v>
      </c>
      <c r="G990" s="59">
        <f t="shared" si="32"/>
        <v>7679.4619999999995</v>
      </c>
      <c r="H990" s="59">
        <f t="shared" si="31"/>
        <v>0</v>
      </c>
      <c r="I990" s="60"/>
    </row>
    <row r="991" spans="1:9" x14ac:dyDescent="0.2">
      <c r="A991" s="57">
        <v>152</v>
      </c>
      <c r="B991" s="58">
        <f>Bil!C26</f>
        <v>15</v>
      </c>
      <c r="C991" s="58">
        <f>Bil!D26</f>
        <v>185949</v>
      </c>
      <c r="D991" s="58">
        <f>Bil!E26</f>
        <v>148390</v>
      </c>
      <c r="E991" s="58">
        <v>0</v>
      </c>
      <c r="F991" s="58">
        <v>0</v>
      </c>
      <c r="G991" s="59">
        <f t="shared" si="32"/>
        <v>7240.9349999999995</v>
      </c>
      <c r="H991" s="59">
        <f t="shared" si="31"/>
        <v>0</v>
      </c>
      <c r="I991" s="60"/>
    </row>
    <row r="992" spans="1:9" x14ac:dyDescent="0.2">
      <c r="A992" s="57">
        <v>152</v>
      </c>
      <c r="B992" s="58">
        <f>Bil!C27</f>
        <v>16</v>
      </c>
      <c r="C992" s="58">
        <f>Bil!D27</f>
        <v>3670</v>
      </c>
      <c r="D992" s="58">
        <f>Bil!E27</f>
        <v>3670</v>
      </c>
      <c r="E992" s="58">
        <v>0</v>
      </c>
      <c r="F992" s="58">
        <v>0</v>
      </c>
      <c r="G992" s="59">
        <f t="shared" si="32"/>
        <v>176.16</v>
      </c>
      <c r="H992" s="59">
        <f t="shared" si="31"/>
        <v>0</v>
      </c>
      <c r="I992" s="60"/>
    </row>
    <row r="993" spans="1:9" x14ac:dyDescent="0.2">
      <c r="A993" s="57">
        <v>152</v>
      </c>
      <c r="B993" s="58">
        <f>Bil!C28</f>
        <v>17</v>
      </c>
      <c r="C993" s="58">
        <f>Bil!D28</f>
        <v>5062</v>
      </c>
      <c r="D993" s="58">
        <f>Bil!E28</f>
        <v>5062</v>
      </c>
      <c r="E993" s="58">
        <v>0</v>
      </c>
      <c r="F993" s="58">
        <v>0</v>
      </c>
      <c r="G993" s="59">
        <f t="shared" si="32"/>
        <v>258.16200000000003</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284000</v>
      </c>
      <c r="D997" s="58">
        <f>Bil!E32</f>
        <v>290369</v>
      </c>
      <c r="E997" s="58">
        <v>0</v>
      </c>
      <c r="F997" s="58">
        <v>0</v>
      </c>
      <c r="G997" s="59">
        <f t="shared" si="32"/>
        <v>18159.498</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274302</v>
      </c>
      <c r="D999" s="58">
        <f>Bil!E34</f>
        <v>275414</v>
      </c>
      <c r="E999" s="58">
        <v>0</v>
      </c>
      <c r="F999" s="58">
        <v>0</v>
      </c>
      <c r="G999" s="59">
        <f t="shared" si="32"/>
        <v>18977.989999999998</v>
      </c>
      <c r="H999" s="59">
        <f t="shared" si="31"/>
        <v>0</v>
      </c>
      <c r="I999" s="60"/>
    </row>
    <row r="1000" spans="1:9" x14ac:dyDescent="0.2">
      <c r="A1000" s="57">
        <v>152</v>
      </c>
      <c r="B1000" s="58">
        <f>Bil!C35</f>
        <v>24</v>
      </c>
      <c r="C1000" s="58">
        <f>Bil!D35</f>
        <v>197666</v>
      </c>
      <c r="D1000" s="58">
        <f>Bil!E35</f>
        <v>136848</v>
      </c>
      <c r="E1000" s="58">
        <v>0</v>
      </c>
      <c r="F1000" s="58">
        <v>0</v>
      </c>
      <c r="G1000" s="59">
        <f t="shared" si="32"/>
        <v>11312.688</v>
      </c>
      <c r="H1000" s="59">
        <f t="shared" si="31"/>
        <v>0</v>
      </c>
      <c r="I1000" s="60"/>
    </row>
    <row r="1001" spans="1:9" x14ac:dyDescent="0.2">
      <c r="A1001" s="57">
        <v>152</v>
      </c>
      <c r="B1001" s="58">
        <f>Bil!C36</f>
        <v>25</v>
      </c>
      <c r="C1001" s="58">
        <f>Bil!D36</f>
        <v>389439</v>
      </c>
      <c r="D1001" s="58">
        <f>Bil!E36</f>
        <v>389439</v>
      </c>
      <c r="E1001" s="58">
        <v>0</v>
      </c>
      <c r="F1001" s="58">
        <v>0</v>
      </c>
      <c r="G1001" s="59">
        <f t="shared" si="32"/>
        <v>29207.925000000003</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191773</v>
      </c>
      <c r="D1005" s="58">
        <f>Bil!E40</f>
        <v>252591</v>
      </c>
      <c r="E1005" s="58">
        <v>0</v>
      </c>
      <c r="F1005" s="58">
        <v>0</v>
      </c>
      <c r="G1005" s="59">
        <f t="shared" si="32"/>
        <v>20211.695</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8341</v>
      </c>
      <c r="D1016" s="58">
        <f>Bil!E51</f>
        <v>22859</v>
      </c>
      <c r="E1016" s="58">
        <v>0</v>
      </c>
      <c r="F1016" s="58">
        <v>0</v>
      </c>
      <c r="G1016" s="59">
        <f t="shared" si="32"/>
        <v>2162.36</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74516</v>
      </c>
      <c r="D1018" s="58">
        <f>Bil!E53</f>
        <v>95631</v>
      </c>
      <c r="E1018" s="58">
        <v>0</v>
      </c>
      <c r="F1018" s="58">
        <v>0</v>
      </c>
      <c r="G1018" s="59">
        <f t="shared" si="32"/>
        <v>11162.676000000001</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305757</v>
      </c>
      <c r="D1020" s="58">
        <f>Bil!E55</f>
        <v>305757</v>
      </c>
      <c r="E1020" s="58">
        <v>0</v>
      </c>
      <c r="F1020" s="58">
        <v>0</v>
      </c>
      <c r="G1020" s="59">
        <f t="shared" si="32"/>
        <v>40359.923999999999</v>
      </c>
      <c r="H1020" s="59">
        <f t="shared" si="31"/>
        <v>0</v>
      </c>
      <c r="I1020" s="60"/>
    </row>
    <row r="1021" spans="1:9" x14ac:dyDescent="0.2">
      <c r="A1021" s="57">
        <v>152</v>
      </c>
      <c r="B1021" s="58">
        <f>Bil!C56</f>
        <v>45</v>
      </c>
      <c r="C1021" s="58">
        <f>Bil!D56</f>
        <v>371932</v>
      </c>
      <c r="D1021" s="58">
        <f>Bil!E56</f>
        <v>378529</v>
      </c>
      <c r="E1021" s="58">
        <v>0</v>
      </c>
      <c r="F1021" s="58">
        <v>0</v>
      </c>
      <c r="G1021" s="59">
        <f t="shared" si="32"/>
        <v>50804.55</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47222</v>
      </c>
      <c r="D1025" s="58">
        <f>Bil!E60</f>
        <v>52296</v>
      </c>
      <c r="E1025" s="58">
        <v>0</v>
      </c>
      <c r="F1025" s="58">
        <v>0</v>
      </c>
      <c r="G1025" s="59">
        <f t="shared" si="32"/>
        <v>7438.8860000000004</v>
      </c>
      <c r="H1025" s="59">
        <f t="shared" si="31"/>
        <v>0</v>
      </c>
      <c r="I1025" s="60"/>
    </row>
    <row r="1026" spans="1:9" x14ac:dyDescent="0.2">
      <c r="A1026" s="57">
        <v>152</v>
      </c>
      <c r="B1026" s="58">
        <f>Bil!C61</f>
        <v>50</v>
      </c>
      <c r="C1026" s="58">
        <f>Bil!D61</f>
        <v>47222</v>
      </c>
      <c r="D1026" s="58">
        <f>Bil!E61</f>
        <v>52296</v>
      </c>
      <c r="E1026" s="58">
        <v>0</v>
      </c>
      <c r="F1026" s="58">
        <v>0</v>
      </c>
      <c r="G1026" s="59">
        <f t="shared" si="32"/>
        <v>7590.7000000000007</v>
      </c>
      <c r="H1026" s="59">
        <f t="shared" ref="H1026:H1089" si="33">ABS(C1026-ROUND(C1026,0))+ABS(D1026-ROUND(D1026,0))</f>
        <v>0</v>
      </c>
      <c r="I1026" s="60"/>
    </row>
    <row r="1027" spans="1:9" x14ac:dyDescent="0.2">
      <c r="A1027" s="57">
        <v>152</v>
      </c>
      <c r="B1027" s="58">
        <f>Bil!C62</f>
        <v>51</v>
      </c>
      <c r="C1027" s="58">
        <f>Bil!D62</f>
        <v>1361067</v>
      </c>
      <c r="D1027" s="58">
        <f>Bil!E62</f>
        <v>2711941</v>
      </c>
      <c r="E1027" s="58">
        <v>0</v>
      </c>
      <c r="F1027" s="58">
        <v>0</v>
      </c>
      <c r="G1027" s="59">
        <f t="shared" si="32"/>
        <v>346032.39899999998</v>
      </c>
      <c r="H1027" s="59">
        <f t="shared" si="33"/>
        <v>0</v>
      </c>
      <c r="I1027" s="60"/>
    </row>
    <row r="1028" spans="1:9" x14ac:dyDescent="0.2">
      <c r="A1028" s="57">
        <v>152</v>
      </c>
      <c r="B1028" s="58">
        <f>Bil!C63</f>
        <v>52</v>
      </c>
      <c r="C1028" s="58">
        <f>Bil!D63</f>
        <v>1361067</v>
      </c>
      <c r="D1028" s="58">
        <f>Bil!E63</f>
        <v>2711941</v>
      </c>
      <c r="E1028" s="58">
        <v>0</v>
      </c>
      <c r="F1028" s="58">
        <v>0</v>
      </c>
      <c r="G1028" s="59">
        <f t="shared" si="32"/>
        <v>352817.348</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5341371</v>
      </c>
      <c r="D1039" s="58">
        <f>Bil!E74</f>
        <v>5775757</v>
      </c>
      <c r="E1039" s="58">
        <v>0</v>
      </c>
      <c r="F1039" s="58">
        <v>0</v>
      </c>
      <c r="G1039" s="59">
        <f t="shared" si="32"/>
        <v>1064251.7549999999</v>
      </c>
      <c r="H1039" s="59">
        <f t="shared" si="33"/>
        <v>0</v>
      </c>
      <c r="I1039" s="60"/>
    </row>
    <row r="1040" spans="1:9" x14ac:dyDescent="0.2">
      <c r="A1040" s="57">
        <v>152</v>
      </c>
      <c r="B1040" s="58">
        <f>Bil!C75</f>
        <v>64</v>
      </c>
      <c r="C1040" s="58">
        <f>Bil!D75</f>
        <v>1579836</v>
      </c>
      <c r="D1040" s="58">
        <f>Bil!E75</f>
        <v>2256522</v>
      </c>
      <c r="E1040" s="58">
        <v>0</v>
      </c>
      <c r="F1040" s="58">
        <v>0</v>
      </c>
      <c r="G1040" s="59">
        <f t="shared" si="32"/>
        <v>389944.32000000001</v>
      </c>
      <c r="H1040" s="59">
        <f t="shared" si="33"/>
        <v>0</v>
      </c>
      <c r="I1040" s="60"/>
    </row>
    <row r="1041" spans="1:9" x14ac:dyDescent="0.2">
      <c r="A1041" s="57">
        <v>152</v>
      </c>
      <c r="B1041" s="58">
        <f>Bil!C76</f>
        <v>65</v>
      </c>
      <c r="C1041" s="58">
        <f>Bil!D76</f>
        <v>1579836</v>
      </c>
      <c r="D1041" s="58">
        <f>Bil!E76</f>
        <v>2256522</v>
      </c>
      <c r="E1041" s="58">
        <v>0</v>
      </c>
      <c r="F1041" s="58">
        <v>0</v>
      </c>
      <c r="G1041" s="59">
        <f t="shared" ref="G1041:G1104" si="34">B1041/1000*C1041+B1041/500*D1041</f>
        <v>396037.19999999995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1579836</v>
      </c>
      <c r="D1043" s="58">
        <f>Bil!E78</f>
        <v>2256522</v>
      </c>
      <c r="E1043" s="58">
        <v>0</v>
      </c>
      <c r="F1043" s="58">
        <v>0</v>
      </c>
      <c r="G1043" s="59">
        <f t="shared" si="34"/>
        <v>408222.96</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0</v>
      </c>
      <c r="E1049" s="58">
        <v>0</v>
      </c>
      <c r="F1049" s="58">
        <v>0</v>
      </c>
      <c r="G1049" s="59">
        <f t="shared" si="34"/>
        <v>0</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37526</v>
      </c>
      <c r="D1057" s="58">
        <f>Bil!E92</f>
        <v>31153</v>
      </c>
      <c r="E1057" s="58">
        <v>0</v>
      </c>
      <c r="F1057" s="58">
        <v>0</v>
      </c>
      <c r="G1057" s="59">
        <f t="shared" si="34"/>
        <v>8086.3919999999998</v>
      </c>
      <c r="H1057" s="59">
        <f t="shared" si="33"/>
        <v>0</v>
      </c>
      <c r="I1057" s="60"/>
    </row>
    <row r="1058" spans="1:9" x14ac:dyDescent="0.2">
      <c r="A1058" s="57">
        <v>152</v>
      </c>
      <c r="B1058" s="58">
        <f>Bil!C93</f>
        <v>82</v>
      </c>
      <c r="C1058" s="58">
        <f>Bil!D93</f>
        <v>37526</v>
      </c>
      <c r="D1058" s="58">
        <f>Bil!E93</f>
        <v>31153</v>
      </c>
      <c r="E1058" s="58">
        <v>0</v>
      </c>
      <c r="F1058" s="58">
        <v>0</v>
      </c>
      <c r="G1058" s="59">
        <f t="shared" si="34"/>
        <v>8186.2240000000002</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37526</v>
      </c>
      <c r="D1068" s="58">
        <f>Bil!E103</f>
        <v>31153</v>
      </c>
      <c r="E1068" s="58">
        <v>0</v>
      </c>
      <c r="F1068" s="58">
        <v>0</v>
      </c>
      <c r="G1068" s="59">
        <f t="shared" si="34"/>
        <v>9184.5439999999999</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2005700</v>
      </c>
      <c r="D1104" s="58">
        <f>Bil!E139</f>
        <v>2005700</v>
      </c>
      <c r="E1104" s="58">
        <v>0</v>
      </c>
      <c r="F1104" s="58">
        <v>0</v>
      </c>
      <c r="G1104" s="59">
        <f t="shared" si="34"/>
        <v>770188.80000000005</v>
      </c>
      <c r="H1104" s="59">
        <f t="shared" si="35"/>
        <v>0</v>
      </c>
      <c r="I1104" s="60"/>
    </row>
    <row r="1105" spans="1:9" x14ac:dyDescent="0.2">
      <c r="A1105" s="57">
        <v>152</v>
      </c>
      <c r="B1105" s="58">
        <f>Bil!C140</f>
        <v>129</v>
      </c>
      <c r="C1105" s="58">
        <f>Bil!D140</f>
        <v>2005700</v>
      </c>
      <c r="D1105" s="58">
        <f>Bil!E140</f>
        <v>2005700</v>
      </c>
      <c r="E1105" s="58">
        <v>0</v>
      </c>
      <c r="F1105" s="58">
        <v>0</v>
      </c>
      <c r="G1105" s="59">
        <f t="shared" ref="G1105:G1168" si="36">B1105/1000*C1105+B1105/500*D1105</f>
        <v>776205.9</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2005700</v>
      </c>
      <c r="D1109" s="58">
        <f>Bil!E144</f>
        <v>2005700</v>
      </c>
      <c r="E1109" s="58">
        <v>0</v>
      </c>
      <c r="F1109" s="58">
        <v>0</v>
      </c>
      <c r="G1109" s="59">
        <f t="shared" si="36"/>
        <v>800274.3</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689209</v>
      </c>
      <c r="D1116" s="58">
        <f>Bil!E151</f>
        <v>853024</v>
      </c>
      <c r="E1116" s="58">
        <v>0</v>
      </c>
      <c r="F1116" s="58">
        <v>0</v>
      </c>
      <c r="G1116" s="59">
        <f t="shared" si="36"/>
        <v>335335.98000000004</v>
      </c>
      <c r="H1116" s="59">
        <f t="shared" si="35"/>
        <v>0</v>
      </c>
      <c r="I1116" s="60"/>
    </row>
    <row r="1117" spans="1:9" x14ac:dyDescent="0.2">
      <c r="A1117" s="57">
        <v>152</v>
      </c>
      <c r="B1117" s="58">
        <f>Bil!C152</f>
        <v>141</v>
      </c>
      <c r="C1117" s="58">
        <f>Bil!D152</f>
        <v>108189</v>
      </c>
      <c r="D1117" s="58">
        <f>Bil!E152</f>
        <v>108335</v>
      </c>
      <c r="E1117" s="58">
        <v>0</v>
      </c>
      <c r="F1117" s="58">
        <v>0</v>
      </c>
      <c r="G1117" s="59">
        <f t="shared" si="36"/>
        <v>45805.118999999999</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190587</v>
      </c>
      <c r="D1127" s="58">
        <f>Bil!E162</f>
        <v>208266</v>
      </c>
      <c r="E1127" s="58">
        <v>0</v>
      </c>
      <c r="F1127" s="58">
        <v>0</v>
      </c>
      <c r="G1127" s="59">
        <f t="shared" si="36"/>
        <v>91674.968999999997</v>
      </c>
      <c r="H1127" s="59">
        <f t="shared" si="35"/>
        <v>0</v>
      </c>
      <c r="I1127" s="60"/>
    </row>
    <row r="1128" spans="1:9" x14ac:dyDescent="0.2">
      <c r="A1128" s="57">
        <v>152</v>
      </c>
      <c r="B1128" s="58">
        <f>Bil!C163</f>
        <v>152</v>
      </c>
      <c r="C1128" s="58">
        <f>Bil!D163</f>
        <v>390433</v>
      </c>
      <c r="D1128" s="58">
        <f>Bil!E163</f>
        <v>536423</v>
      </c>
      <c r="E1128" s="58">
        <v>0</v>
      </c>
      <c r="F1128" s="58">
        <v>0</v>
      </c>
      <c r="G1128" s="59">
        <f t="shared" si="36"/>
        <v>222418.408</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1029100</v>
      </c>
      <c r="D1133" s="58">
        <f>Bil!E168</f>
        <v>629358</v>
      </c>
      <c r="E1133" s="58">
        <v>0</v>
      </c>
      <c r="F1133" s="58">
        <v>0</v>
      </c>
      <c r="G1133" s="59">
        <f t="shared" si="36"/>
        <v>359187.11200000002</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24920671</v>
      </c>
      <c r="D1138" s="58">
        <f>Bil!E173</f>
        <v>28342887</v>
      </c>
      <c r="E1138" s="58">
        <v>0</v>
      </c>
      <c r="F1138" s="58">
        <v>0</v>
      </c>
      <c r="G1138" s="59">
        <f t="shared" si="36"/>
        <v>13220244.09</v>
      </c>
      <c r="H1138" s="59">
        <f t="shared" si="35"/>
        <v>0</v>
      </c>
      <c r="I1138" s="60"/>
    </row>
    <row r="1139" spans="1:9" x14ac:dyDescent="0.2">
      <c r="A1139" s="57">
        <v>152</v>
      </c>
      <c r="B1139" s="58">
        <f>Bil!C174</f>
        <v>163</v>
      </c>
      <c r="C1139" s="58">
        <f>Bil!D174</f>
        <v>117165</v>
      </c>
      <c r="D1139" s="58">
        <f>Bil!E174</f>
        <v>32869</v>
      </c>
      <c r="E1139" s="58">
        <v>0</v>
      </c>
      <c r="F1139" s="58">
        <v>0</v>
      </c>
      <c r="G1139" s="59">
        <f t="shared" si="36"/>
        <v>29813.188999999998</v>
      </c>
      <c r="H1139" s="59">
        <f t="shared" si="35"/>
        <v>0</v>
      </c>
      <c r="I1139" s="60"/>
    </row>
    <row r="1140" spans="1:9" x14ac:dyDescent="0.2">
      <c r="A1140" s="57">
        <v>152</v>
      </c>
      <c r="B1140" s="58">
        <f>Bil!C175</f>
        <v>164</v>
      </c>
      <c r="C1140" s="58">
        <f>Bil!D175</f>
        <v>117165</v>
      </c>
      <c r="D1140" s="58">
        <f>Bil!E175</f>
        <v>32869</v>
      </c>
      <c r="E1140" s="58">
        <v>0</v>
      </c>
      <c r="F1140" s="58">
        <v>0</v>
      </c>
      <c r="G1140" s="59">
        <f t="shared" si="36"/>
        <v>29996.092000000004</v>
      </c>
      <c r="H1140" s="59">
        <f t="shared" si="35"/>
        <v>0</v>
      </c>
      <c r="I1140" s="60"/>
    </row>
    <row r="1141" spans="1:9" x14ac:dyDescent="0.2">
      <c r="A1141" s="57">
        <v>152</v>
      </c>
      <c r="B1141" s="58">
        <f>Bil!C176</f>
        <v>165</v>
      </c>
      <c r="C1141" s="58">
        <f>Bil!D176</f>
        <v>0</v>
      </c>
      <c r="D1141" s="58">
        <f>Bil!E176</f>
        <v>0</v>
      </c>
      <c r="E1141" s="58">
        <v>0</v>
      </c>
      <c r="F1141" s="58">
        <v>0</v>
      </c>
      <c r="G1141" s="59">
        <f t="shared" si="36"/>
        <v>0</v>
      </c>
      <c r="H1141" s="59">
        <f t="shared" si="35"/>
        <v>0</v>
      </c>
      <c r="I1141" s="60"/>
    </row>
    <row r="1142" spans="1:9" x14ac:dyDescent="0.2">
      <c r="A1142" s="57">
        <v>152</v>
      </c>
      <c r="B1142" s="58">
        <f>Bil!C177</f>
        <v>166</v>
      </c>
      <c r="C1142" s="58">
        <f>Bil!D177</f>
        <v>17807</v>
      </c>
      <c r="D1142" s="58">
        <f>Bil!E177</f>
        <v>32869</v>
      </c>
      <c r="E1142" s="58">
        <v>0</v>
      </c>
      <c r="F1142" s="58">
        <v>0</v>
      </c>
      <c r="G1142" s="59">
        <f t="shared" si="36"/>
        <v>13868.47</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99358</v>
      </c>
      <c r="D1149" s="58">
        <f>Bil!E184</f>
        <v>0</v>
      </c>
      <c r="E1149" s="58">
        <v>0</v>
      </c>
      <c r="F1149" s="58">
        <v>0</v>
      </c>
      <c r="G1149" s="59">
        <f t="shared" si="36"/>
        <v>17188.933999999997</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24803506</v>
      </c>
      <c r="D1199" s="58">
        <f>Bil!E234</f>
        <v>28310018</v>
      </c>
      <c r="E1199" s="58">
        <v>0</v>
      </c>
      <c r="F1199" s="58">
        <v>0</v>
      </c>
      <c r="G1199" s="59">
        <f t="shared" si="38"/>
        <v>18157449.866</v>
      </c>
      <c r="H1199" s="59">
        <f t="shared" si="37"/>
        <v>0</v>
      </c>
      <c r="I1199" s="60"/>
    </row>
    <row r="1200" spans="1:9" x14ac:dyDescent="0.2">
      <c r="A1200" s="57">
        <v>152</v>
      </c>
      <c r="B1200" s="58">
        <f>Bil!C235</f>
        <v>224</v>
      </c>
      <c r="C1200" s="58">
        <f>Bil!D235</f>
        <v>21622526</v>
      </c>
      <c r="D1200" s="58">
        <f>Bil!E235</f>
        <v>24603983</v>
      </c>
      <c r="E1200" s="58">
        <v>0</v>
      </c>
      <c r="F1200" s="58">
        <v>0</v>
      </c>
      <c r="G1200" s="59">
        <f t="shared" si="38"/>
        <v>15866030.208000001</v>
      </c>
      <c r="H1200" s="59">
        <f t="shared" si="37"/>
        <v>0</v>
      </c>
      <c r="I1200" s="60"/>
    </row>
    <row r="1201" spans="1:9" x14ac:dyDescent="0.2">
      <c r="A1201" s="57">
        <v>152</v>
      </c>
      <c r="B1201" s="58">
        <f>Bil!C236</f>
        <v>225</v>
      </c>
      <c r="C1201" s="58">
        <f>Bil!D236</f>
        <v>21622526</v>
      </c>
      <c r="D1201" s="58">
        <f>Bil!E236</f>
        <v>24603983</v>
      </c>
      <c r="E1201" s="58">
        <v>0</v>
      </c>
      <c r="F1201" s="58">
        <v>0</v>
      </c>
      <c r="G1201" s="59">
        <f t="shared" si="38"/>
        <v>15936860.699999999</v>
      </c>
      <c r="H1201" s="59">
        <f t="shared" si="37"/>
        <v>0</v>
      </c>
      <c r="I1201" s="60"/>
    </row>
    <row r="1202" spans="1:9" x14ac:dyDescent="0.2">
      <c r="A1202" s="57">
        <v>152</v>
      </c>
      <c r="B1202" s="58">
        <f>Bil!C237</f>
        <v>226</v>
      </c>
      <c r="C1202" s="58">
        <f>Bil!D237</f>
        <v>21622526</v>
      </c>
      <c r="D1202" s="58">
        <f>Bil!E237</f>
        <v>24603983</v>
      </c>
      <c r="E1202" s="58">
        <v>0</v>
      </c>
      <c r="F1202" s="58">
        <v>0</v>
      </c>
      <c r="G1202" s="59">
        <f t="shared" si="38"/>
        <v>16007691.192</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23328856</v>
      </c>
      <c r="D1208" s="58">
        <f>Bil!E243</f>
        <v>27310511</v>
      </c>
      <c r="E1208" s="58">
        <v>0</v>
      </c>
      <c r="F1208" s="58">
        <v>0</v>
      </c>
      <c r="G1208" s="59">
        <f t="shared" si="38"/>
        <v>18084371.696000002</v>
      </c>
      <c r="H1208" s="59">
        <f t="shared" si="37"/>
        <v>0</v>
      </c>
      <c r="I1208" s="60"/>
    </row>
    <row r="1209" spans="1:9" x14ac:dyDescent="0.2">
      <c r="A1209" s="57">
        <v>152</v>
      </c>
      <c r="B1209" s="58">
        <f>Bil!C244</f>
        <v>233</v>
      </c>
      <c r="C1209" s="58">
        <f>Bil!D244</f>
        <v>23328856</v>
      </c>
      <c r="D1209" s="58">
        <f>Bil!E244</f>
        <v>27310511</v>
      </c>
      <c r="E1209" s="58">
        <v>0</v>
      </c>
      <c r="F1209" s="58">
        <v>0</v>
      </c>
      <c r="G1209" s="59">
        <f t="shared" si="38"/>
        <v>18162321.574000001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21866185</v>
      </c>
      <c r="D1212" s="58">
        <f>Bil!E247</f>
        <v>25086858</v>
      </c>
      <c r="E1212" s="58">
        <v>0</v>
      </c>
      <c r="F1212" s="58">
        <v>0</v>
      </c>
      <c r="G1212" s="59">
        <f t="shared" si="38"/>
        <v>17001416.636</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21866185</v>
      </c>
      <c r="D1214" s="58">
        <f>Bil!E249</f>
        <v>25086858</v>
      </c>
      <c r="E1214" s="58">
        <v>0</v>
      </c>
      <c r="F1214" s="58">
        <v>0</v>
      </c>
      <c r="G1214" s="59">
        <f t="shared" si="38"/>
        <v>17145496.438000001</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689209</v>
      </c>
      <c r="D1216" s="58">
        <f>Bil!E251</f>
        <v>853024</v>
      </c>
      <c r="E1216" s="58">
        <v>0</v>
      </c>
      <c r="F1216" s="58">
        <v>0</v>
      </c>
      <c r="G1216" s="59">
        <f t="shared" si="38"/>
        <v>574861.67999999993</v>
      </c>
      <c r="H1216" s="59">
        <f t="shared" si="37"/>
        <v>0</v>
      </c>
      <c r="I1216" s="60"/>
    </row>
    <row r="1217" spans="1:9" x14ac:dyDescent="0.2">
      <c r="A1217" s="57">
        <v>152</v>
      </c>
      <c r="B1217" s="58">
        <f>Bil!C252</f>
        <v>241</v>
      </c>
      <c r="C1217" s="58">
        <f>Bil!D252</f>
        <v>1029100</v>
      </c>
      <c r="D1217" s="58">
        <f>Bil!E252</f>
        <v>629358</v>
      </c>
      <c r="E1217" s="58">
        <v>0</v>
      </c>
      <c r="F1217" s="58">
        <v>0</v>
      </c>
      <c r="G1217" s="59">
        <f t="shared" si="38"/>
        <v>551363.65599999996</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37526</v>
      </c>
      <c r="D1223" s="58">
        <f>Bil!E259</f>
        <v>31153</v>
      </c>
      <c r="E1223" s="58">
        <v>0</v>
      </c>
      <c r="F1223" s="58">
        <v>0</v>
      </c>
      <c r="G1223" s="59">
        <f t="shared" si="38"/>
        <v>24658.504000000001</v>
      </c>
      <c r="H1223" s="59">
        <f t="shared" si="39"/>
        <v>0</v>
      </c>
      <c r="I1223" s="60"/>
    </row>
    <row r="1224" spans="1:9" x14ac:dyDescent="0.2">
      <c r="A1224" s="57">
        <v>152</v>
      </c>
      <c r="B1224" s="58">
        <f>Bil!C260</f>
        <v>248</v>
      </c>
      <c r="C1224" s="58">
        <f>Bil!D260</f>
        <v>671659</v>
      </c>
      <c r="D1224" s="58">
        <f>Bil!E260</f>
        <v>811062</v>
      </c>
      <c r="E1224" s="58">
        <v>0</v>
      </c>
      <c r="F1224" s="58">
        <v>0</v>
      </c>
      <c r="G1224" s="59">
        <f t="shared" si="38"/>
        <v>568858.18400000001</v>
      </c>
      <c r="H1224" s="59">
        <f t="shared" si="39"/>
        <v>0</v>
      </c>
      <c r="I1224" s="60"/>
    </row>
    <row r="1225" spans="1:9" x14ac:dyDescent="0.2">
      <c r="A1225" s="57">
        <v>152</v>
      </c>
      <c r="B1225" s="58">
        <f>Bil!C261</f>
        <v>249</v>
      </c>
      <c r="C1225" s="58">
        <f>Bil!D261</f>
        <v>17550</v>
      </c>
      <c r="D1225" s="58">
        <f>Bil!E261</f>
        <v>41962</v>
      </c>
      <c r="E1225" s="58">
        <v>0</v>
      </c>
      <c r="F1225" s="58">
        <v>0</v>
      </c>
      <c r="G1225" s="59">
        <f t="shared" si="38"/>
        <v>25267.026000000002</v>
      </c>
      <c r="H1225" s="59">
        <f t="shared" si="39"/>
        <v>0</v>
      </c>
      <c r="I1225" s="60"/>
    </row>
    <row r="1226" spans="1:9" x14ac:dyDescent="0.2">
      <c r="A1226" s="57">
        <v>152</v>
      </c>
      <c r="B1226" s="58">
        <f>Bil!C262</f>
        <v>250</v>
      </c>
      <c r="C1226" s="58">
        <f>Bil!D262</f>
        <v>244384</v>
      </c>
      <c r="D1226" s="58">
        <f>Bil!E262</f>
        <v>35864</v>
      </c>
      <c r="E1226" s="58">
        <v>0</v>
      </c>
      <c r="F1226" s="58">
        <v>0</v>
      </c>
      <c r="G1226" s="59">
        <f t="shared" si="38"/>
        <v>79028</v>
      </c>
      <c r="H1226" s="59">
        <f t="shared" si="39"/>
        <v>0</v>
      </c>
      <c r="I1226" s="60"/>
    </row>
    <row r="1227" spans="1:9" x14ac:dyDescent="0.2">
      <c r="A1227" s="57">
        <v>152</v>
      </c>
      <c r="B1227" s="58">
        <f>Bil!C263</f>
        <v>251</v>
      </c>
      <c r="C1227" s="58">
        <f>Bil!D263</f>
        <v>784716</v>
      </c>
      <c r="D1227" s="58">
        <f>Bil!E263</f>
        <v>593494</v>
      </c>
      <c r="E1227" s="58">
        <v>0</v>
      </c>
      <c r="F1227" s="58">
        <v>0</v>
      </c>
      <c r="G1227" s="59">
        <f t="shared" si="38"/>
        <v>494897.70400000003</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114743</v>
      </c>
      <c r="D1251" s="58">
        <f>Bil!E287</f>
        <v>24930</v>
      </c>
      <c r="E1251" s="58">
        <v>0</v>
      </c>
      <c r="F1251" s="58">
        <v>0</v>
      </c>
      <c r="G1251" s="59">
        <f t="shared" si="40"/>
        <v>45265.825000000004</v>
      </c>
      <c r="H1251" s="59">
        <f t="shared" si="39"/>
        <v>0</v>
      </c>
      <c r="I1251" s="60"/>
    </row>
    <row r="1252" spans="1:9" x14ac:dyDescent="0.2">
      <c r="A1252" s="57">
        <v>152</v>
      </c>
      <c r="B1252" s="58">
        <f>Bil!C288</f>
        <v>276</v>
      </c>
      <c r="C1252" s="58">
        <f>Bil!D288</f>
        <v>2422</v>
      </c>
      <c r="D1252" s="58">
        <f>Bil!E288</f>
        <v>7939</v>
      </c>
      <c r="E1252" s="58">
        <v>0</v>
      </c>
      <c r="F1252" s="58">
        <v>0</v>
      </c>
      <c r="G1252" s="59">
        <f t="shared" si="40"/>
        <v>5050.8</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1600787</v>
      </c>
      <c r="D1287" s="63">
        <f>RasF!E12</f>
        <v>1628221</v>
      </c>
      <c r="E1287" s="63">
        <v>0</v>
      </c>
      <c r="F1287" s="63">
        <v>0</v>
      </c>
      <c r="G1287" s="64">
        <f t="shared" si="40"/>
        <v>4857.2290000000003</v>
      </c>
      <c r="H1287" s="64">
        <f t="shared" si="41"/>
        <v>0</v>
      </c>
      <c r="I1287" s="65"/>
    </row>
    <row r="1288" spans="1:9" x14ac:dyDescent="0.2">
      <c r="A1288" s="57">
        <v>154</v>
      </c>
      <c r="B1288" s="58">
        <f>RasF!C13</f>
        <v>2</v>
      </c>
      <c r="C1288" s="58">
        <f>RasF!D13</f>
        <v>1497804</v>
      </c>
      <c r="D1288" s="58">
        <f>RasF!E13</f>
        <v>1620186</v>
      </c>
      <c r="E1288" s="58">
        <v>0</v>
      </c>
      <c r="F1288" s="58">
        <v>0</v>
      </c>
      <c r="G1288" s="59">
        <f t="shared" si="40"/>
        <v>9476.351999999999</v>
      </c>
      <c r="H1288" s="59">
        <f t="shared" si="41"/>
        <v>0</v>
      </c>
      <c r="I1288" s="60"/>
    </row>
    <row r="1289" spans="1:9" x14ac:dyDescent="0.2">
      <c r="A1289" s="57">
        <v>154</v>
      </c>
      <c r="B1289" s="58">
        <f>RasF!C14</f>
        <v>3</v>
      </c>
      <c r="C1289" s="58">
        <f>RasF!D14</f>
        <v>1497804</v>
      </c>
      <c r="D1289" s="58">
        <f>RasF!E14</f>
        <v>1620186</v>
      </c>
      <c r="E1289" s="58">
        <v>0</v>
      </c>
      <c r="F1289" s="58">
        <v>0</v>
      </c>
      <c r="G1289" s="59">
        <f t="shared" si="40"/>
        <v>14214.528</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102983</v>
      </c>
      <c r="D1303" s="58">
        <f>RasF!E28</f>
        <v>8035</v>
      </c>
      <c r="E1303" s="58">
        <v>0</v>
      </c>
      <c r="F1303" s="58">
        <v>0</v>
      </c>
      <c r="G1303" s="59">
        <f t="shared" si="42"/>
        <v>2023.9010000000001</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185028</v>
      </c>
      <c r="D1310" s="58">
        <f>RasF!E35</f>
        <v>227680</v>
      </c>
      <c r="E1310" s="58">
        <v>0</v>
      </c>
      <c r="F1310" s="58">
        <v>0</v>
      </c>
      <c r="G1310" s="59">
        <f t="shared" si="42"/>
        <v>15369.312</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185028</v>
      </c>
      <c r="D1312" s="58">
        <f>RasF!E37</f>
        <v>227680</v>
      </c>
      <c r="E1312" s="58">
        <v>0</v>
      </c>
      <c r="F1312" s="58">
        <v>0</v>
      </c>
      <c r="G1312" s="59">
        <f t="shared" si="42"/>
        <v>16650.088</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93856</v>
      </c>
      <c r="D1317" s="58">
        <f>RasF!E42</f>
        <v>1702790</v>
      </c>
      <c r="E1317" s="58">
        <v>0</v>
      </c>
      <c r="F1317" s="58">
        <v>0</v>
      </c>
      <c r="G1317" s="59">
        <f t="shared" si="42"/>
        <v>108482.516</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93856</v>
      </c>
      <c r="D1336" s="58">
        <f>RasF!E61</f>
        <v>1702790</v>
      </c>
      <c r="E1336" s="58">
        <v>0</v>
      </c>
      <c r="F1336" s="58">
        <v>0</v>
      </c>
      <c r="G1336" s="59">
        <f t="shared" si="42"/>
        <v>174971.8</v>
      </c>
      <c r="H1336" s="59">
        <f t="shared" si="41"/>
        <v>0</v>
      </c>
      <c r="I1336" s="60"/>
    </row>
    <row r="1337" spans="1:9" x14ac:dyDescent="0.2">
      <c r="A1337" s="57">
        <v>154</v>
      </c>
      <c r="B1337" s="58">
        <f>RasF!C62</f>
        <v>51</v>
      </c>
      <c r="C1337" s="58">
        <f>RasF!D62</f>
        <v>93856</v>
      </c>
      <c r="D1337" s="58">
        <f>RasF!E62</f>
        <v>1702790</v>
      </c>
      <c r="E1337" s="58">
        <v>0</v>
      </c>
      <c r="F1337" s="58">
        <v>0</v>
      </c>
      <c r="G1337" s="59">
        <f t="shared" si="42"/>
        <v>178471.23599999998</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2868247</v>
      </c>
      <c r="D1364" s="58">
        <f>RasF!E89</f>
        <v>3771589</v>
      </c>
      <c r="E1364" s="58">
        <v>0</v>
      </c>
      <c r="F1364" s="58">
        <v>0</v>
      </c>
      <c r="G1364" s="59">
        <f t="shared" si="44"/>
        <v>812091.14999999991</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733802</v>
      </c>
      <c r="D1366" s="58">
        <f>RasF!E91</f>
        <v>2303834</v>
      </c>
      <c r="E1366" s="58">
        <v>0</v>
      </c>
      <c r="F1366" s="58">
        <v>0</v>
      </c>
      <c r="G1366" s="59">
        <f t="shared" si="44"/>
        <v>427317.6</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2134445</v>
      </c>
      <c r="D1370" s="58">
        <f>RasF!E95</f>
        <v>1467755</v>
      </c>
      <c r="E1370" s="58">
        <v>0</v>
      </c>
      <c r="F1370" s="58">
        <v>0</v>
      </c>
      <c r="G1370" s="59">
        <f t="shared" si="44"/>
        <v>425876.22000000003</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252218</v>
      </c>
      <c r="D1389" s="58">
        <f>RasF!E114</f>
        <v>273000</v>
      </c>
      <c r="E1389" s="58">
        <v>0</v>
      </c>
      <c r="F1389" s="58">
        <v>0</v>
      </c>
      <c r="G1389" s="59">
        <f t="shared" si="44"/>
        <v>82216.453999999998</v>
      </c>
      <c r="H1389" s="59">
        <f t="shared" si="43"/>
        <v>0</v>
      </c>
      <c r="I1389" s="60"/>
    </row>
    <row r="1390" spans="1:9" x14ac:dyDescent="0.2">
      <c r="A1390" s="57">
        <v>154</v>
      </c>
      <c r="B1390" s="58">
        <f>RasF!C115</f>
        <v>104</v>
      </c>
      <c r="C1390" s="58">
        <f>RasF!D115</f>
        <v>203218</v>
      </c>
      <c r="D1390" s="58">
        <f>RasF!E115</f>
        <v>209000</v>
      </c>
      <c r="E1390" s="58">
        <v>0</v>
      </c>
      <c r="F1390" s="58">
        <v>0</v>
      </c>
      <c r="G1390" s="59">
        <f t="shared" si="44"/>
        <v>64606.671999999999</v>
      </c>
      <c r="H1390" s="59">
        <f t="shared" si="43"/>
        <v>0</v>
      </c>
      <c r="I1390" s="60"/>
    </row>
    <row r="1391" spans="1:9" x14ac:dyDescent="0.2">
      <c r="A1391" s="57">
        <v>154</v>
      </c>
      <c r="B1391" s="58">
        <f>RasF!C116</f>
        <v>105</v>
      </c>
      <c r="C1391" s="58">
        <f>RasF!D116</f>
        <v>24000</v>
      </c>
      <c r="D1391" s="58">
        <f>RasF!E116</f>
        <v>34000</v>
      </c>
      <c r="E1391" s="58">
        <v>0</v>
      </c>
      <c r="F1391" s="58">
        <v>0</v>
      </c>
      <c r="G1391" s="59">
        <f t="shared" si="44"/>
        <v>9660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25000</v>
      </c>
      <c r="D1393" s="58">
        <f>RasF!E118</f>
        <v>30000</v>
      </c>
      <c r="E1393" s="58">
        <v>0</v>
      </c>
      <c r="F1393" s="58">
        <v>0</v>
      </c>
      <c r="G1393" s="59">
        <f t="shared" si="44"/>
        <v>9095</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128340</v>
      </c>
      <c r="D1396" s="58">
        <f>RasF!E121</f>
        <v>286632</v>
      </c>
      <c r="E1396" s="58">
        <v>0</v>
      </c>
      <c r="F1396" s="58">
        <v>0</v>
      </c>
      <c r="G1396" s="59">
        <f t="shared" si="44"/>
        <v>77176.44</v>
      </c>
      <c r="H1396" s="59">
        <f t="shared" si="43"/>
        <v>0</v>
      </c>
      <c r="I1396" s="60"/>
    </row>
    <row r="1397" spans="1:9" x14ac:dyDescent="0.2">
      <c r="A1397" s="57">
        <v>154</v>
      </c>
      <c r="B1397" s="58">
        <f>RasF!C122</f>
        <v>111</v>
      </c>
      <c r="C1397" s="58">
        <f>RasF!D122</f>
        <v>83340</v>
      </c>
      <c r="D1397" s="58">
        <f>RasF!E122</f>
        <v>211632</v>
      </c>
      <c r="E1397" s="58">
        <v>0</v>
      </c>
      <c r="F1397" s="58">
        <v>0</v>
      </c>
      <c r="G1397" s="59">
        <f t="shared" si="44"/>
        <v>56233.044000000002</v>
      </c>
      <c r="H1397" s="59">
        <f t="shared" si="43"/>
        <v>0</v>
      </c>
      <c r="I1397" s="60"/>
    </row>
    <row r="1398" spans="1:9" x14ac:dyDescent="0.2">
      <c r="A1398" s="57">
        <v>154</v>
      </c>
      <c r="B1398" s="58">
        <f>RasF!C123</f>
        <v>112</v>
      </c>
      <c r="C1398" s="58">
        <f>RasF!D123</f>
        <v>58340</v>
      </c>
      <c r="D1398" s="58">
        <f>RasF!E123</f>
        <v>180050</v>
      </c>
      <c r="E1398" s="58">
        <v>0</v>
      </c>
      <c r="F1398" s="58">
        <v>0</v>
      </c>
      <c r="G1398" s="59">
        <f t="shared" si="44"/>
        <v>46865.280000000006</v>
      </c>
      <c r="H1398" s="59">
        <f t="shared" si="43"/>
        <v>0</v>
      </c>
      <c r="I1398" s="60"/>
    </row>
    <row r="1399" spans="1:9" x14ac:dyDescent="0.2">
      <c r="A1399" s="57">
        <v>154</v>
      </c>
      <c r="B1399" s="58">
        <f>RasF!C124</f>
        <v>113</v>
      </c>
      <c r="C1399" s="58">
        <f>RasF!D124</f>
        <v>25000</v>
      </c>
      <c r="D1399" s="58">
        <f>RasF!E124</f>
        <v>31582</v>
      </c>
      <c r="E1399" s="58">
        <v>0</v>
      </c>
      <c r="F1399" s="58">
        <v>0</v>
      </c>
      <c r="G1399" s="59">
        <f t="shared" si="44"/>
        <v>9962.5319999999992</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45000</v>
      </c>
      <c r="D1404" s="58">
        <f>RasF!E129</f>
        <v>75000</v>
      </c>
      <c r="E1404" s="58">
        <v>0</v>
      </c>
      <c r="F1404" s="58">
        <v>0</v>
      </c>
      <c r="G1404" s="59">
        <f t="shared" si="44"/>
        <v>23010</v>
      </c>
      <c r="H1404" s="59">
        <f t="shared" si="43"/>
        <v>0</v>
      </c>
      <c r="I1404" s="60"/>
    </row>
    <row r="1405" spans="1:9" x14ac:dyDescent="0.2">
      <c r="A1405" s="57">
        <v>154</v>
      </c>
      <c r="B1405" s="58">
        <f>RasF!C130</f>
        <v>119</v>
      </c>
      <c r="C1405" s="58">
        <f>RasF!D130</f>
        <v>45000</v>
      </c>
      <c r="D1405" s="58">
        <f>RasF!E130</f>
        <v>75000</v>
      </c>
      <c r="E1405" s="58">
        <v>0</v>
      </c>
      <c r="F1405" s="58">
        <v>0</v>
      </c>
      <c r="G1405" s="59">
        <f t="shared" si="44"/>
        <v>23205</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152100</v>
      </c>
      <c r="D1411" s="58">
        <f>RasF!E136</f>
        <v>224200</v>
      </c>
      <c r="E1411" s="58">
        <v>0</v>
      </c>
      <c r="F1411" s="58">
        <v>0</v>
      </c>
      <c r="G1411" s="59">
        <f t="shared" si="44"/>
        <v>75062.5</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152100</v>
      </c>
      <c r="D1420" s="58">
        <f>RasF!E145</f>
        <v>224200</v>
      </c>
      <c r="E1420" s="58">
        <v>0</v>
      </c>
      <c r="F1420" s="58">
        <v>0</v>
      </c>
      <c r="G1420" s="59">
        <f t="shared" si="44"/>
        <v>80467</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5280576</v>
      </c>
      <c r="D1423" s="67">
        <f>RasF!E148</f>
        <v>8114112</v>
      </c>
      <c r="E1423" s="67">
        <v>0</v>
      </c>
      <c r="F1423" s="67">
        <v>0</v>
      </c>
      <c r="G1423" s="68">
        <f t="shared" si="44"/>
        <v>2946705.6</v>
      </c>
      <c r="H1423" s="68">
        <f t="shared" si="45"/>
        <v>0</v>
      </c>
      <c r="I1423" s="69"/>
    </row>
    <row r="1424" spans="1:9" x14ac:dyDescent="0.2">
      <c r="A1424" s="62">
        <v>156</v>
      </c>
      <c r="B1424" s="63">
        <f>PVRIO!C12</f>
        <v>1</v>
      </c>
      <c r="C1424" s="70">
        <f>PVRIO!D12</f>
        <v>0</v>
      </c>
      <c r="D1424" s="70">
        <f>PVRIO!E12</f>
        <v>61630</v>
      </c>
      <c r="E1424" s="70">
        <v>0</v>
      </c>
      <c r="F1424" s="70">
        <v>0</v>
      </c>
      <c r="G1424" s="64">
        <f t="shared" si="44"/>
        <v>123.26</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61630</v>
      </c>
      <c r="E1441" s="61">
        <v>0</v>
      </c>
      <c r="F1441" s="61">
        <v>0</v>
      </c>
      <c r="G1441" s="59">
        <f t="shared" si="46"/>
        <v>2218.6799999999998</v>
      </c>
      <c r="H1441" s="59">
        <f t="shared" si="45"/>
        <v>0</v>
      </c>
      <c r="I1441" s="60">
        <v>0</v>
      </c>
    </row>
    <row r="1442" spans="1:9" x14ac:dyDescent="0.2">
      <c r="A1442" s="57">
        <v>156</v>
      </c>
      <c r="B1442" s="58">
        <f>PVRIO!C30</f>
        <v>19</v>
      </c>
      <c r="C1442" s="61">
        <f>PVRIO!D30</f>
        <v>0</v>
      </c>
      <c r="D1442" s="61">
        <f>PVRIO!E30</f>
        <v>61630</v>
      </c>
      <c r="E1442" s="61">
        <v>0</v>
      </c>
      <c r="F1442" s="61">
        <v>0</v>
      </c>
      <c r="G1442" s="59">
        <f t="shared" si="46"/>
        <v>2341.94</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61630</v>
      </c>
      <c r="E1444" s="61">
        <v>0</v>
      </c>
      <c r="F1444" s="61">
        <v>0</v>
      </c>
      <c r="G1444" s="59">
        <f t="shared" si="46"/>
        <v>2588.46</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117165</v>
      </c>
      <c r="D1468" s="70"/>
      <c r="E1468" s="70">
        <v>0</v>
      </c>
      <c r="F1468" s="70">
        <v>0</v>
      </c>
      <c r="G1468" s="64">
        <f t="shared" ref="G1468:G1499" si="51">B1468/1000*C1468</f>
        <v>117.16500000000001</v>
      </c>
      <c r="H1468" s="64">
        <f t="shared" ref="H1468:H1499" si="52">ABS(C1468-ROUND(C1468,0))</f>
        <v>0</v>
      </c>
      <c r="I1468" s="65"/>
    </row>
    <row r="1469" spans="1:9" x14ac:dyDescent="0.2">
      <c r="A1469" s="73">
        <v>159</v>
      </c>
      <c r="B1469" s="61">
        <f>Obv!C13</f>
        <v>2</v>
      </c>
      <c r="C1469" s="61">
        <f>Obv!D13</f>
        <v>6731435</v>
      </c>
      <c r="D1469" s="61">
        <v>0</v>
      </c>
      <c r="E1469" s="61">
        <v>0</v>
      </c>
      <c r="F1469" s="61">
        <v>0</v>
      </c>
      <c r="G1469" s="59">
        <f t="shared" si="51"/>
        <v>13462.87</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3020415</v>
      </c>
      <c r="D1471" s="61">
        <v>0</v>
      </c>
      <c r="E1471" s="61">
        <v>0</v>
      </c>
      <c r="F1471" s="61">
        <v>0</v>
      </c>
      <c r="G1471" s="59">
        <f t="shared" si="51"/>
        <v>12081.66</v>
      </c>
      <c r="H1471" s="59">
        <f t="shared" si="52"/>
        <v>0</v>
      </c>
      <c r="I1471" s="60"/>
    </row>
    <row r="1472" spans="1:9" x14ac:dyDescent="0.2">
      <c r="A1472" s="73">
        <v>159</v>
      </c>
      <c r="B1472" s="61">
        <f>Obv!C16</f>
        <v>5</v>
      </c>
      <c r="C1472" s="61">
        <f>Obv!D16</f>
        <v>778622</v>
      </c>
      <c r="D1472" s="61">
        <v>0</v>
      </c>
      <c r="E1472" s="61">
        <v>0</v>
      </c>
      <c r="F1472" s="61">
        <v>0</v>
      </c>
      <c r="G1472" s="59">
        <f t="shared" si="51"/>
        <v>3893.11</v>
      </c>
      <c r="H1472" s="59">
        <f t="shared" si="52"/>
        <v>0</v>
      </c>
      <c r="I1472" s="60"/>
    </row>
    <row r="1473" spans="1:9" x14ac:dyDescent="0.2">
      <c r="A1473" s="73">
        <v>159</v>
      </c>
      <c r="B1473" s="61">
        <f>Obv!C17</f>
        <v>6</v>
      </c>
      <c r="C1473" s="61">
        <f>Obv!D17</f>
        <v>2203417</v>
      </c>
      <c r="D1473" s="61">
        <v>0</v>
      </c>
      <c r="E1473" s="61">
        <v>0</v>
      </c>
      <c r="F1473" s="61">
        <v>0</v>
      </c>
      <c r="G1473" s="59">
        <f t="shared" si="51"/>
        <v>13220.502</v>
      </c>
      <c r="H1473" s="59">
        <f t="shared" si="52"/>
        <v>0</v>
      </c>
      <c r="I1473" s="60"/>
    </row>
    <row r="1474" spans="1:9" x14ac:dyDescent="0.2">
      <c r="A1474" s="73">
        <v>159</v>
      </c>
      <c r="B1474" s="61">
        <f>Obv!C18</f>
        <v>7</v>
      </c>
      <c r="C1474" s="61">
        <f>Obv!D18</f>
        <v>11376</v>
      </c>
      <c r="D1474" s="61">
        <v>0</v>
      </c>
      <c r="E1474" s="61">
        <v>0</v>
      </c>
      <c r="F1474" s="61">
        <v>0</v>
      </c>
      <c r="G1474" s="59">
        <f t="shared" si="51"/>
        <v>79.632000000000005</v>
      </c>
      <c r="H1474" s="59">
        <f t="shared" si="52"/>
        <v>0</v>
      </c>
      <c r="I1474" s="60"/>
    </row>
    <row r="1475" spans="1:9" x14ac:dyDescent="0.2">
      <c r="A1475" s="73">
        <v>159</v>
      </c>
      <c r="B1475" s="61">
        <f>Obv!C19</f>
        <v>8</v>
      </c>
      <c r="C1475" s="61">
        <f>Obv!D19</f>
        <v>8035</v>
      </c>
      <c r="D1475" s="61">
        <v>0</v>
      </c>
      <c r="E1475" s="61">
        <v>0</v>
      </c>
      <c r="F1475" s="61">
        <v>0</v>
      </c>
      <c r="G1475" s="59">
        <f t="shared" si="51"/>
        <v>64.28</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18965</v>
      </c>
      <c r="D1478" s="61">
        <v>0</v>
      </c>
      <c r="E1478" s="61">
        <v>0</v>
      </c>
      <c r="F1478" s="61">
        <v>0</v>
      </c>
      <c r="G1478" s="59">
        <f t="shared" si="51"/>
        <v>208.61499999999998</v>
      </c>
      <c r="H1478" s="59">
        <f t="shared" si="52"/>
        <v>0</v>
      </c>
      <c r="I1478" s="60"/>
    </row>
    <row r="1479" spans="1:9" x14ac:dyDescent="0.2">
      <c r="A1479" s="73">
        <v>159</v>
      </c>
      <c r="B1479" s="61">
        <f>Obv!C23</f>
        <v>12</v>
      </c>
      <c r="C1479" s="61">
        <f>Obv!D23</f>
        <v>3711020</v>
      </c>
      <c r="D1479" s="61">
        <v>0</v>
      </c>
      <c r="E1479" s="61">
        <v>0</v>
      </c>
      <c r="F1479" s="61">
        <v>0</v>
      </c>
      <c r="G1479" s="59">
        <f t="shared" si="51"/>
        <v>44532.24</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6815731</v>
      </c>
      <c r="D1486" s="61">
        <v>0</v>
      </c>
      <c r="E1486" s="61">
        <v>0</v>
      </c>
      <c r="F1486" s="61">
        <v>0</v>
      </c>
      <c r="G1486" s="59">
        <f t="shared" si="51"/>
        <v>129498.889</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3104711</v>
      </c>
      <c r="D1488" s="61">
        <v>0</v>
      </c>
      <c r="E1488" s="61">
        <v>0</v>
      </c>
      <c r="F1488" s="61">
        <v>0</v>
      </c>
      <c r="G1488" s="59">
        <f t="shared" si="51"/>
        <v>65198.931000000004</v>
      </c>
      <c r="H1488" s="59">
        <f t="shared" si="52"/>
        <v>0</v>
      </c>
      <c r="I1488" s="60"/>
    </row>
    <row r="1489" spans="1:9" x14ac:dyDescent="0.2">
      <c r="A1489" s="73">
        <v>159</v>
      </c>
      <c r="B1489" s="61">
        <f>Obv!C33</f>
        <v>22</v>
      </c>
      <c r="C1489" s="61">
        <f>Obv!D33</f>
        <v>778622</v>
      </c>
      <c r="D1489" s="61">
        <v>0</v>
      </c>
      <c r="E1489" s="61">
        <v>0</v>
      </c>
      <c r="F1489" s="61">
        <v>0</v>
      </c>
      <c r="G1489" s="59">
        <f t="shared" si="51"/>
        <v>17129.683999999997</v>
      </c>
      <c r="H1489" s="59">
        <f t="shared" si="52"/>
        <v>0</v>
      </c>
      <c r="I1489" s="60"/>
    </row>
    <row r="1490" spans="1:9" x14ac:dyDescent="0.2">
      <c r="A1490" s="73">
        <v>159</v>
      </c>
      <c r="B1490" s="61">
        <f>Obv!C34</f>
        <v>23</v>
      </c>
      <c r="C1490" s="61">
        <f>Obv!D34</f>
        <v>2188355</v>
      </c>
      <c r="D1490" s="61">
        <v>0</v>
      </c>
      <c r="E1490" s="61">
        <v>0</v>
      </c>
      <c r="F1490" s="61">
        <v>0</v>
      </c>
      <c r="G1490" s="59">
        <f t="shared" si="51"/>
        <v>50332.165000000001</v>
      </c>
      <c r="H1490" s="59">
        <f t="shared" si="52"/>
        <v>0</v>
      </c>
      <c r="I1490" s="60"/>
    </row>
    <row r="1491" spans="1:9" x14ac:dyDescent="0.2">
      <c r="A1491" s="73">
        <v>159</v>
      </c>
      <c r="B1491" s="61">
        <f>Obv!C35</f>
        <v>24</v>
      </c>
      <c r="C1491" s="61">
        <f>Obv!D35</f>
        <v>11376</v>
      </c>
      <c r="D1491" s="61">
        <v>0</v>
      </c>
      <c r="E1491" s="61">
        <v>0</v>
      </c>
      <c r="F1491" s="61">
        <v>0</v>
      </c>
      <c r="G1491" s="59">
        <f t="shared" si="51"/>
        <v>273.024</v>
      </c>
      <c r="H1491" s="59">
        <f t="shared" si="52"/>
        <v>0</v>
      </c>
      <c r="I1491" s="60"/>
    </row>
    <row r="1492" spans="1:9" x14ac:dyDescent="0.2">
      <c r="A1492" s="73">
        <v>159</v>
      </c>
      <c r="B1492" s="61">
        <f>Obv!C36</f>
        <v>25</v>
      </c>
      <c r="C1492" s="61">
        <f>Obv!D36</f>
        <v>8035</v>
      </c>
      <c r="D1492" s="61">
        <v>0</v>
      </c>
      <c r="E1492" s="61">
        <v>0</v>
      </c>
      <c r="F1492" s="61">
        <v>0</v>
      </c>
      <c r="G1492" s="59">
        <f t="shared" si="51"/>
        <v>200.875</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99358</v>
      </c>
      <c r="D1494" s="61">
        <v>0</v>
      </c>
      <c r="E1494" s="61">
        <v>0</v>
      </c>
      <c r="F1494" s="61">
        <v>0</v>
      </c>
      <c r="G1494" s="59">
        <f t="shared" si="51"/>
        <v>2682.6660000000002</v>
      </c>
      <c r="H1494" s="59">
        <f t="shared" si="52"/>
        <v>0</v>
      </c>
      <c r="I1494" s="60"/>
    </row>
    <row r="1495" spans="1:9" x14ac:dyDescent="0.2">
      <c r="A1495" s="73">
        <v>159</v>
      </c>
      <c r="B1495" s="61">
        <f>Obv!C39</f>
        <v>28</v>
      </c>
      <c r="C1495" s="61">
        <f>Obv!D39</f>
        <v>18965</v>
      </c>
      <c r="D1495" s="61">
        <v>0</v>
      </c>
      <c r="E1495" s="61">
        <v>0</v>
      </c>
      <c r="F1495" s="61">
        <v>0</v>
      </c>
      <c r="G1495" s="59">
        <f t="shared" si="51"/>
        <v>531.02</v>
      </c>
      <c r="H1495" s="59">
        <f t="shared" si="52"/>
        <v>0</v>
      </c>
      <c r="I1495" s="60"/>
    </row>
    <row r="1496" spans="1:9" x14ac:dyDescent="0.2">
      <c r="A1496" s="73">
        <v>159</v>
      </c>
      <c r="B1496" s="61">
        <f>Obv!C40</f>
        <v>29</v>
      </c>
      <c r="C1496" s="61">
        <f>Obv!D40</f>
        <v>3711020</v>
      </c>
      <c r="D1496" s="61">
        <v>0</v>
      </c>
      <c r="E1496" s="61">
        <v>0</v>
      </c>
      <c r="F1496" s="61">
        <v>0</v>
      </c>
      <c r="G1496" s="59">
        <f t="shared" si="51"/>
        <v>107619.58</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32869</v>
      </c>
      <c r="D1503" s="61">
        <v>0</v>
      </c>
      <c r="E1503" s="61">
        <v>0</v>
      </c>
      <c r="F1503" s="61">
        <v>0</v>
      </c>
      <c r="G1503" s="59">
        <f t="shared" si="53"/>
        <v>1183.2839999999999</v>
      </c>
      <c r="H1503" s="59">
        <f t="shared" si="54"/>
        <v>0</v>
      </c>
      <c r="I1503" s="60"/>
    </row>
    <row r="1504" spans="1:9" x14ac:dyDescent="0.2">
      <c r="A1504" s="73">
        <v>159</v>
      </c>
      <c r="B1504" s="61">
        <f>Obv!C48</f>
        <v>37</v>
      </c>
      <c r="C1504" s="61">
        <f>Obv!D48</f>
        <v>24930</v>
      </c>
      <c r="D1504" s="61">
        <v>0</v>
      </c>
      <c r="E1504" s="61">
        <v>0</v>
      </c>
      <c r="F1504" s="61">
        <v>0</v>
      </c>
      <c r="G1504" s="59">
        <f t="shared" si="53"/>
        <v>922.41</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24930</v>
      </c>
      <c r="D1510" s="61">
        <v>0</v>
      </c>
      <c r="E1510" s="61">
        <v>0</v>
      </c>
      <c r="F1510" s="61">
        <v>0</v>
      </c>
      <c r="G1510" s="59">
        <f t="shared" si="53"/>
        <v>1071.99</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24930</v>
      </c>
      <c r="D1516" s="61">
        <v>0</v>
      </c>
      <c r="E1516" s="61">
        <v>0</v>
      </c>
      <c r="F1516" s="61">
        <v>0</v>
      </c>
      <c r="G1516" s="59">
        <f t="shared" si="53"/>
        <v>1221.57</v>
      </c>
      <c r="H1516" s="59">
        <f t="shared" si="54"/>
        <v>0</v>
      </c>
      <c r="I1516" s="60"/>
    </row>
    <row r="1517" spans="1:9" x14ac:dyDescent="0.2">
      <c r="A1517" s="73">
        <v>159</v>
      </c>
      <c r="B1517" s="61">
        <f>Obv!C61</f>
        <v>50</v>
      </c>
      <c r="C1517" s="61">
        <f>Obv!D61</f>
        <v>10170</v>
      </c>
      <c r="D1517" s="61">
        <v>0</v>
      </c>
      <c r="E1517" s="61">
        <v>0</v>
      </c>
      <c r="F1517" s="61">
        <v>0</v>
      </c>
      <c r="G1517" s="59">
        <f t="shared" si="53"/>
        <v>508.5</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14760</v>
      </c>
      <c r="D1520" s="61">
        <v>0</v>
      </c>
      <c r="E1520" s="61">
        <v>0</v>
      </c>
      <c r="F1520" s="61">
        <v>0</v>
      </c>
      <c r="G1520" s="59">
        <f t="shared" si="53"/>
        <v>782.28</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7939</v>
      </c>
      <c r="D1557" s="61">
        <v>0</v>
      </c>
      <c r="E1557" s="61">
        <v>0</v>
      </c>
      <c r="F1557" s="61">
        <v>0</v>
      </c>
      <c r="G1557" s="59">
        <f t="shared" si="55"/>
        <v>714.51</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7939</v>
      </c>
      <c r="D1559" s="61">
        <v>0</v>
      </c>
      <c r="E1559" s="61">
        <v>0</v>
      </c>
      <c r="F1559" s="61">
        <v>0</v>
      </c>
      <c r="G1559" s="59">
        <f t="shared" si="55"/>
        <v>730.38800000000003</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E61" sqref="E6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11</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32512</v>
      </c>
      <c r="C6" s="12"/>
      <c r="D6" s="401" t="s">
        <v>3128</v>
      </c>
      <c r="E6" s="402"/>
      <c r="F6" s="15" t="s">
        <v>237</v>
      </c>
      <c r="G6" s="12"/>
      <c r="H6" s="12"/>
      <c r="I6" s="12"/>
      <c r="J6" s="409">
        <f>SUM(Skriveni!G2:G1561)</f>
        <v>366030862.08999997</v>
      </c>
      <c r="K6" s="409"/>
    </row>
    <row r="7" spans="1:11" ht="3" customHeight="1" x14ac:dyDescent="0.2">
      <c r="A7" s="12"/>
      <c r="B7" s="12"/>
      <c r="C7" s="12"/>
      <c r="D7" s="12"/>
      <c r="E7" s="12"/>
      <c r="F7" s="12"/>
      <c r="G7" s="12"/>
      <c r="H7" s="12"/>
      <c r="I7" s="12"/>
      <c r="J7" s="12"/>
      <c r="K7" s="12"/>
    </row>
    <row r="8" spans="1:11" ht="15" customHeight="1" x14ac:dyDescent="0.2">
      <c r="A8" s="22" t="s">
        <v>3125</v>
      </c>
      <c r="B8" s="27">
        <v>2546477</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4294</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34308</v>
      </c>
      <c r="C12" s="398" t="s">
        <v>2428</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4295</v>
      </c>
      <c r="C14" s="378"/>
      <c r="D14" s="378"/>
      <c r="E14" s="378"/>
      <c r="F14" s="378"/>
      <c r="G14" s="379"/>
      <c r="H14" s="12"/>
      <c r="I14" s="12"/>
      <c r="J14" s="22" t="s">
        <v>3764</v>
      </c>
      <c r="K14" s="45">
        <v>16625508803</v>
      </c>
    </row>
    <row r="15" spans="1:11" ht="3" customHeight="1" x14ac:dyDescent="0.2">
      <c r="A15" s="12"/>
      <c r="B15" s="12"/>
      <c r="C15" s="12"/>
      <c r="D15" s="12"/>
      <c r="E15" s="12"/>
      <c r="F15" s="12"/>
      <c r="G15" s="12"/>
      <c r="H15" s="12"/>
      <c r="I15" s="12"/>
      <c r="J15" s="12"/>
      <c r="K15" s="12"/>
    </row>
    <row r="16" spans="1:11" ht="15" customHeight="1" x14ac:dyDescent="0.2">
      <c r="A16" s="22" t="s">
        <v>3130</v>
      </c>
      <c r="B16" s="14">
        <v>22</v>
      </c>
      <c r="C16" s="351" t="str">
        <f>IF(B16&gt;0,LOOKUP(B16,A66:A74,B66:B74),"Razina nije upisana")</f>
        <v>Proračun jedinice lokalne i područne (regionalne) samouprave</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8411</v>
      </c>
      <c r="C18" s="351" t="str">
        <f xml:space="preserve"> IF(B18&gt;0,LOOKUP(B18,Sifre!A255:A869,Sifre!B255:B869),"Djelatnost nije upisana")</f>
        <v>Opće djelatnosti javne uprave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164</v>
      </c>
      <c r="C22" s="351" t="str">
        <f>IF(B22&gt;0, "Županija: " &amp; LOOKUP(H2,A83:A103,B83:B103) &amp; ", grad/općina: " &amp; LOOKUP(B22,A107:A663,B107:B663),"Šifra grada/općine nije upisana")</f>
        <v>Županija: POŽEŠKO-SLAVONSKA, grad/općina: JAKŠIĆ</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4296</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4297</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4293</v>
      </c>
      <c r="C31" s="358" t="s">
        <v>1591</v>
      </c>
      <c r="D31" s="390"/>
      <c r="E31" s="82" t="str">
        <f>IF(Kont!E292&gt;0,Kont!E292,"Nema")</f>
        <v>Nema</v>
      </c>
      <c r="F31" s="12"/>
      <c r="G31" s="13" t="s">
        <v>1449</v>
      </c>
      <c r="H31" s="385" t="s">
        <v>4298</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7709642</v>
      </c>
      <c r="K39" s="114">
        <f>PRRAS!E12</f>
        <v>9320005</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4484830</v>
      </c>
      <c r="K40" s="117">
        <f>PRRAS!E159</f>
        <v>5338351</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1462671</v>
      </c>
      <c r="K41" s="117">
        <f>PRRAS!E648</f>
        <v>2223653</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19579300</v>
      </c>
      <c r="K43" s="114">
        <f>Bil!E13</f>
        <v>22567130</v>
      </c>
    </row>
    <row r="44" spans="1:11" ht="12.95" customHeight="1" x14ac:dyDescent="0.2">
      <c r="A44" s="363"/>
      <c r="B44" s="366" t="str">
        <f>Bil!B74</f>
        <v>Financijska imovina (AOP 064+073+081+112+128+140+157+158)</v>
      </c>
      <c r="C44" s="367"/>
      <c r="D44" s="367"/>
      <c r="E44" s="367"/>
      <c r="F44" s="367"/>
      <c r="G44" s="367"/>
      <c r="H44" s="367"/>
      <c r="I44" s="115">
        <f>Bil!C74</f>
        <v>63</v>
      </c>
      <c r="J44" s="116">
        <f>Bil!D74</f>
        <v>5341371</v>
      </c>
      <c r="K44" s="117">
        <f>Bil!E74</f>
        <v>5775757</v>
      </c>
    </row>
    <row r="45" spans="1:11" ht="12.95" customHeight="1" x14ac:dyDescent="0.2">
      <c r="A45" s="363"/>
      <c r="B45" s="366" t="str">
        <f>Bil!B174</f>
        <v xml:space="preserve">Obveze (AOP 164+175+176+192+220) </v>
      </c>
      <c r="C45" s="367"/>
      <c r="D45" s="367"/>
      <c r="E45" s="367"/>
      <c r="F45" s="367"/>
      <c r="G45" s="367"/>
      <c r="H45" s="367"/>
      <c r="I45" s="115">
        <f>Bil!C174</f>
        <v>163</v>
      </c>
      <c r="J45" s="116">
        <f>Bil!D174</f>
        <v>117165</v>
      </c>
      <c r="K45" s="117">
        <f>Bil!E174</f>
        <v>32869</v>
      </c>
    </row>
    <row r="46" spans="1:11" ht="12.95" customHeight="1" x14ac:dyDescent="0.2">
      <c r="A46" s="364"/>
      <c r="B46" s="369" t="str">
        <f>Bil!B234</f>
        <v>Vlastiti izvori (224 + 232 - 236 + 240 do 242)</v>
      </c>
      <c r="C46" s="370"/>
      <c r="D46" s="370"/>
      <c r="E46" s="370"/>
      <c r="F46" s="370"/>
      <c r="G46" s="370"/>
      <c r="H46" s="370"/>
      <c r="I46" s="118">
        <f>Bil!C234</f>
        <v>223</v>
      </c>
      <c r="J46" s="119">
        <f>Bil!D234</f>
        <v>24803506</v>
      </c>
      <c r="K46" s="120">
        <f>Bil!E234</f>
        <v>28310018</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1600787</v>
      </c>
      <c r="K47" s="114">
        <f>RasF!E12</f>
        <v>1628221</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93856</v>
      </c>
      <c r="K48" s="117">
        <f>RasF!E42</f>
        <v>1702790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2134445</v>
      </c>
      <c r="K49" s="117">
        <f>RasF!E95</f>
        <v>1467755</v>
      </c>
    </row>
    <row r="50" spans="1:11" ht="12.95" customHeight="1" x14ac:dyDescent="0.2">
      <c r="A50" s="363"/>
      <c r="B50" s="366" t="str">
        <f>RasF!B121</f>
        <v>Obrazovanje (AOP 111+114+117+118+121 do 124)</v>
      </c>
      <c r="C50" s="366"/>
      <c r="D50" s="366"/>
      <c r="E50" s="366"/>
      <c r="F50" s="366"/>
      <c r="G50" s="366"/>
      <c r="H50" s="366"/>
      <c r="I50" s="115">
        <f>RasF!C121</f>
        <v>110</v>
      </c>
      <c r="J50" s="116">
        <f>RasF!D121</f>
        <v>128340</v>
      </c>
      <c r="K50" s="117">
        <f>RasF!E121</f>
        <v>286632</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5280576</v>
      </c>
      <c r="K51" s="120">
        <f>RasF!E148</f>
        <v>8114112</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61630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61630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117165</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32869</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24930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7939</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42" activePane="bottomLeft" state="frozen"/>
      <selection pane="bottomLeft" activeCell="E379" sqref="E379"/>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32512</v>
      </c>
      <c r="C4" s="429"/>
      <c r="D4" s="429"/>
      <c r="E4" s="430">
        <f>SUM(Skriveni!G2:G976)</f>
        <v>199628509.24199992</v>
      </c>
      <c r="F4" s="431"/>
    </row>
    <row r="5" spans="1:7" s="23" customFormat="1" ht="15" customHeight="1" x14ac:dyDescent="0.2">
      <c r="B5" s="428" t="str">
        <f>"Naziv: "&amp;IF(RefStr!B10&lt;&gt;"",RefStr!B10,"_______________________________________")</f>
        <v>Naziv: OPĆINA JAKŠIĆ</v>
      </c>
      <c r="C5" s="429"/>
      <c r="D5" s="429"/>
      <c r="E5" s="432" t="s">
        <v>7</v>
      </c>
      <c r="F5" s="432"/>
    </row>
    <row r="6" spans="1:7" s="23" customFormat="1" ht="15" customHeight="1" x14ac:dyDescent="0.2">
      <c r="A6" s="24"/>
      <c r="B6" s="426" t="str">
        <f xml:space="preserve"> "Razina: " &amp; RefStr!B16 &amp; ", Razdjel: " &amp; TEXT(INT(VALUE(RefStr!B20)), "000")</f>
        <v>Razina: 22, Razdjel: 000</v>
      </c>
      <c r="C6" s="427"/>
      <c r="D6" s="427"/>
      <c r="E6" s="427"/>
      <c r="F6" s="427"/>
    </row>
    <row r="7" spans="1:7" s="23" customFormat="1" ht="15" customHeight="1" x14ac:dyDescent="0.2">
      <c r="A7" s="24"/>
      <c r="B7" s="426" t="str">
        <f>"Djelatnost: " &amp; RefStr!B18 &amp; " " &amp; RefStr!C18</f>
        <v>Djelatnost: 8411 Opće djelatnosti javne uprave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7709642</v>
      </c>
      <c r="E12" s="147">
        <f>E13+E50+E56+E85+E116+E134+E141+E147</f>
        <v>9320005</v>
      </c>
      <c r="F12" s="148">
        <f>IF(D12&lt;&gt;0,IF(E12/D12&gt;=100,"&gt;&gt;100",E12/D12*100),"-")</f>
        <v>120.88764951731869</v>
      </c>
    </row>
    <row r="13" spans="1:7" s="8" customFormat="1" x14ac:dyDescent="0.2">
      <c r="A13" s="145">
        <v>61</v>
      </c>
      <c r="B13" s="146" t="s">
        <v>3557</v>
      </c>
      <c r="C13" s="345">
        <v>2</v>
      </c>
      <c r="D13" s="147">
        <f>D14+D23+D29+D35+D43+D46</f>
        <v>2518392</v>
      </c>
      <c r="E13" s="147">
        <f>E14+E23+E29+E35+E43+E46</f>
        <v>7113187</v>
      </c>
      <c r="F13" s="148">
        <f>IF(D13&lt;&gt;0,IF(E13/D13&gt;=100,"&gt;&gt;100",E13/D13*100),"-")</f>
        <v>282.44955511294506</v>
      </c>
    </row>
    <row r="14" spans="1:7" s="8" customFormat="1" x14ac:dyDescent="0.2">
      <c r="A14" s="145">
        <v>611</v>
      </c>
      <c r="B14" s="146" t="s">
        <v>1639</v>
      </c>
      <c r="C14" s="345">
        <v>3</v>
      </c>
      <c r="D14" s="147">
        <f>SUM(D15:D20)-D21-D22</f>
        <v>2389149</v>
      </c>
      <c r="E14" s="147">
        <f>SUM(E15:E20)-E21-E22</f>
        <v>6960048</v>
      </c>
      <c r="F14" s="148">
        <f t="shared" ref="F14:F77" si="0">IF(D14&lt;&gt;0,IF(E14/D14&gt;=100,"&gt;&gt;100",E14/D14*100),"-")</f>
        <v>291.31912660114546</v>
      </c>
    </row>
    <row r="15" spans="1:7" s="8" customFormat="1" x14ac:dyDescent="0.2">
      <c r="A15" s="145">
        <v>6111</v>
      </c>
      <c r="B15" s="146" t="s">
        <v>3803</v>
      </c>
      <c r="C15" s="345">
        <v>4</v>
      </c>
      <c r="D15" s="149">
        <v>2389149</v>
      </c>
      <c r="E15" s="149">
        <v>7388393</v>
      </c>
      <c r="F15" s="148">
        <f t="shared" si="0"/>
        <v>309.24789538032161</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v>0</v>
      </c>
      <c r="E21" s="149">
        <v>428345</v>
      </c>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96627</v>
      </c>
      <c r="E29" s="147">
        <f>SUM(E30:E34)</f>
        <v>132955</v>
      </c>
      <c r="F29" s="150">
        <f t="shared" si="0"/>
        <v>137.5961170273319</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v>96627</v>
      </c>
      <c r="E33" s="149">
        <v>132955</v>
      </c>
      <c r="F33" s="148">
        <f t="shared" si="0"/>
        <v>137.5961170273319</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32616</v>
      </c>
      <c r="E35" s="147">
        <f>SUM(E36:E42)</f>
        <v>20184</v>
      </c>
      <c r="F35" s="150">
        <f t="shared" si="0"/>
        <v>61.883738042678438</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v>17010</v>
      </c>
      <c r="E37" s="149">
        <v>18727</v>
      </c>
      <c r="F37" s="148">
        <f t="shared" si="0"/>
        <v>110.09406231628454</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v>15606</v>
      </c>
      <c r="E39" s="149">
        <v>1457</v>
      </c>
      <c r="F39" s="148">
        <f t="shared" si="0"/>
        <v>9.3361527617582993</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3854276</v>
      </c>
      <c r="E56" s="147">
        <f>E57+E60+E65+E68+E71+E74+E77+E80</f>
        <v>1097234</v>
      </c>
      <c r="F56" s="150">
        <f t="shared" si="0"/>
        <v>28.467966487091225</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2456457</v>
      </c>
      <c r="E65" s="147">
        <f>SUM(E66:E67)</f>
        <v>407542</v>
      </c>
      <c r="F65" s="150">
        <f t="shared" si="0"/>
        <v>16.590642539234352</v>
      </c>
    </row>
    <row r="66" spans="1:6" s="8" customFormat="1" x14ac:dyDescent="0.2">
      <c r="A66" s="145">
        <v>6331</v>
      </c>
      <c r="B66" s="146" t="s">
        <v>3697</v>
      </c>
      <c r="C66" s="345">
        <v>55</v>
      </c>
      <c r="D66" s="149">
        <v>125958</v>
      </c>
      <c r="E66" s="149">
        <v>20900</v>
      </c>
      <c r="F66" s="148">
        <f t="shared" si="0"/>
        <v>16.592832531478745</v>
      </c>
    </row>
    <row r="67" spans="1:6" s="8" customFormat="1" x14ac:dyDescent="0.2">
      <c r="A67" s="145">
        <v>6332</v>
      </c>
      <c r="B67" s="146" t="s">
        <v>3698</v>
      </c>
      <c r="C67" s="345">
        <v>56</v>
      </c>
      <c r="D67" s="149">
        <v>2330499</v>
      </c>
      <c r="E67" s="149">
        <v>386642</v>
      </c>
      <c r="F67" s="148">
        <f t="shared" si="0"/>
        <v>16.590524175294647</v>
      </c>
    </row>
    <row r="68" spans="1:6" s="8" customFormat="1" x14ac:dyDescent="0.2">
      <c r="A68" s="145">
        <v>634</v>
      </c>
      <c r="B68" s="146" t="s">
        <v>916</v>
      </c>
      <c r="C68" s="345">
        <v>57</v>
      </c>
      <c r="D68" s="147">
        <f>SUM(D69:D70)</f>
        <v>1397819</v>
      </c>
      <c r="E68" s="147">
        <f>SUM(E69:E70)</f>
        <v>689692</v>
      </c>
      <c r="F68" s="150">
        <f t="shared" si="0"/>
        <v>49.340579860482656</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v>1397819</v>
      </c>
      <c r="E70" s="149">
        <v>689692</v>
      </c>
      <c r="F70" s="148">
        <f t="shared" si="0"/>
        <v>49.340579860482656</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0</v>
      </c>
      <c r="E74" s="147">
        <f>SUM(E75:E76)</f>
        <v>0</v>
      </c>
      <c r="F74" s="150" t="str">
        <f t="shared" si="0"/>
        <v>-</v>
      </c>
    </row>
    <row r="75" spans="1:6" s="8" customFormat="1" x14ac:dyDescent="0.2">
      <c r="A75" s="145" t="s">
        <v>1142</v>
      </c>
      <c r="B75" s="146" t="s">
        <v>3980</v>
      </c>
      <c r="C75" s="345">
        <v>64</v>
      </c>
      <c r="D75" s="149"/>
      <c r="E75" s="149"/>
      <c r="F75" s="148" t="str">
        <f t="shared" si="0"/>
        <v>-</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383118</v>
      </c>
      <c r="E85" s="147">
        <f>E86+E94+E101+E109</f>
        <v>457927</v>
      </c>
      <c r="F85" s="150">
        <f t="shared" si="1"/>
        <v>119.52636002484873</v>
      </c>
    </row>
    <row r="86" spans="1:6" s="8" customFormat="1" x14ac:dyDescent="0.2">
      <c r="A86" s="145">
        <v>641</v>
      </c>
      <c r="B86" s="146" t="s">
        <v>929</v>
      </c>
      <c r="C86" s="345">
        <v>75</v>
      </c>
      <c r="D86" s="147">
        <f>SUM(D87:D93)</f>
        <v>1325</v>
      </c>
      <c r="E86" s="147">
        <f>SUM(E87:E93)</f>
        <v>1229</v>
      </c>
      <c r="F86" s="150">
        <f t="shared" si="1"/>
        <v>92.754716981132077</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1325</v>
      </c>
      <c r="E88" s="149">
        <v>616</v>
      </c>
      <c r="F88" s="148">
        <f t="shared" si="1"/>
        <v>46.490566037735846</v>
      </c>
    </row>
    <row r="89" spans="1:6" s="8" customFormat="1" x14ac:dyDescent="0.2">
      <c r="A89" s="145">
        <v>6414</v>
      </c>
      <c r="B89" s="146" t="s">
        <v>3157</v>
      </c>
      <c r="C89" s="345">
        <v>78</v>
      </c>
      <c r="D89" s="149">
        <v>0</v>
      </c>
      <c r="E89" s="149">
        <v>613</v>
      </c>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381793</v>
      </c>
      <c r="E94" s="147">
        <f>SUM(E95:E100)</f>
        <v>456698</v>
      </c>
      <c r="F94" s="150">
        <f t="shared" si="1"/>
        <v>119.61927012805369</v>
      </c>
    </row>
    <row r="95" spans="1:6" s="8" customFormat="1" x14ac:dyDescent="0.2">
      <c r="A95" s="145">
        <v>6421</v>
      </c>
      <c r="B95" s="146" t="s">
        <v>3713</v>
      </c>
      <c r="C95" s="345">
        <v>84</v>
      </c>
      <c r="D95" s="149">
        <v>23732</v>
      </c>
      <c r="E95" s="149">
        <v>23585</v>
      </c>
      <c r="F95" s="148">
        <f t="shared" si="1"/>
        <v>99.380583178830278</v>
      </c>
    </row>
    <row r="96" spans="1:6" s="8" customFormat="1" x14ac:dyDescent="0.2">
      <c r="A96" s="145">
        <v>6422</v>
      </c>
      <c r="B96" s="146" t="s">
        <v>1463</v>
      </c>
      <c r="C96" s="345">
        <v>85</v>
      </c>
      <c r="D96" s="149">
        <v>150976</v>
      </c>
      <c r="E96" s="149">
        <v>229591</v>
      </c>
      <c r="F96" s="148">
        <f t="shared" si="1"/>
        <v>152.07119012293344</v>
      </c>
    </row>
    <row r="97" spans="1:6" s="8" customFormat="1" x14ac:dyDescent="0.2">
      <c r="A97" s="145">
        <v>6423</v>
      </c>
      <c r="B97" s="146" t="s">
        <v>4280</v>
      </c>
      <c r="C97" s="345">
        <v>86</v>
      </c>
      <c r="D97" s="149">
        <v>150119</v>
      </c>
      <c r="E97" s="149">
        <v>162959</v>
      </c>
      <c r="F97" s="148">
        <f t="shared" si="1"/>
        <v>108.55321444986976</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v>56966</v>
      </c>
      <c r="E100" s="149">
        <v>40563</v>
      </c>
      <c r="F100" s="148">
        <f t="shared" si="1"/>
        <v>71.205631429273595</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953856</v>
      </c>
      <c r="E116" s="147">
        <f>E117+E122+E130</f>
        <v>650657</v>
      </c>
      <c r="F116" s="150">
        <f t="shared" si="1"/>
        <v>68.213336184916812</v>
      </c>
    </row>
    <row r="117" spans="1:6" s="8" customFormat="1" x14ac:dyDescent="0.2">
      <c r="A117" s="145">
        <v>651</v>
      </c>
      <c r="B117" s="146" t="s">
        <v>422</v>
      </c>
      <c r="C117" s="345">
        <v>106</v>
      </c>
      <c r="D117" s="147">
        <f>SUM(D118:D121)</f>
        <v>0</v>
      </c>
      <c r="E117" s="147">
        <f>SUM(E118:E121)</f>
        <v>268</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v>0</v>
      </c>
      <c r="E119" s="149">
        <v>268</v>
      </c>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363624</v>
      </c>
      <c r="E122" s="147">
        <f>SUM(E123:E129)</f>
        <v>189483</v>
      </c>
      <c r="F122" s="150">
        <f t="shared" si="1"/>
        <v>52.1095967262887</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v>15491</v>
      </c>
      <c r="E124" s="149">
        <v>14033</v>
      </c>
      <c r="F124" s="148">
        <f t="shared" si="1"/>
        <v>90.588083403266424</v>
      </c>
    </row>
    <row r="125" spans="1:6" s="8" customFormat="1" x14ac:dyDescent="0.2">
      <c r="A125" s="145">
        <v>6524</v>
      </c>
      <c r="B125" s="146" t="s">
        <v>1495</v>
      </c>
      <c r="C125" s="345">
        <v>114</v>
      </c>
      <c r="D125" s="149">
        <v>7388</v>
      </c>
      <c r="E125" s="149">
        <v>658</v>
      </c>
      <c r="F125" s="148">
        <f t="shared" si="1"/>
        <v>8.9063345966432053</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340745</v>
      </c>
      <c r="E127" s="149">
        <v>174792</v>
      </c>
      <c r="F127" s="148">
        <f t="shared" si="1"/>
        <v>51.297010961276023</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590232</v>
      </c>
      <c r="E130" s="147">
        <f>SUM(E131:E133)</f>
        <v>460906</v>
      </c>
      <c r="F130" s="150">
        <f t="shared" si="1"/>
        <v>78.08895485165155</v>
      </c>
    </row>
    <row r="131" spans="1:6" s="8" customFormat="1" x14ac:dyDescent="0.2">
      <c r="A131" s="145">
        <v>6531</v>
      </c>
      <c r="B131" s="146" t="s">
        <v>3890</v>
      </c>
      <c r="C131" s="345">
        <v>120</v>
      </c>
      <c r="D131" s="149">
        <v>115092</v>
      </c>
      <c r="E131" s="149">
        <v>57072</v>
      </c>
      <c r="F131" s="148">
        <f t="shared" si="1"/>
        <v>49.588155562506515</v>
      </c>
    </row>
    <row r="132" spans="1:6" s="8" customFormat="1" x14ac:dyDescent="0.2">
      <c r="A132" s="145">
        <v>6532</v>
      </c>
      <c r="B132" s="146" t="s">
        <v>3891</v>
      </c>
      <c r="C132" s="345">
        <v>121</v>
      </c>
      <c r="D132" s="149">
        <v>475140</v>
      </c>
      <c r="E132" s="149">
        <v>403834</v>
      </c>
      <c r="F132" s="148">
        <f t="shared" si="1"/>
        <v>84.992633750052619</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0</v>
      </c>
      <c r="E134" s="147">
        <f>E135+E138</f>
        <v>0</v>
      </c>
      <c r="F134" s="150" t="str">
        <f t="shared" si="1"/>
        <v>-</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0</v>
      </c>
      <c r="E141" s="147">
        <f>E142+E146</f>
        <v>0</v>
      </c>
      <c r="F141" s="150" t="str">
        <f t="shared" si="1"/>
        <v>-</v>
      </c>
    </row>
    <row r="142" spans="1:6" s="8" customFormat="1" ht="24" x14ac:dyDescent="0.2">
      <c r="A142" s="145">
        <v>671</v>
      </c>
      <c r="B142" s="154" t="s">
        <v>1672</v>
      </c>
      <c r="C142" s="345">
        <v>131</v>
      </c>
      <c r="D142" s="147">
        <f>SUM(D143:D145)</f>
        <v>0</v>
      </c>
      <c r="E142" s="147">
        <f>SUM(E143:E145)</f>
        <v>0</v>
      </c>
      <c r="F142" s="150" t="str">
        <f t="shared" ref="F142:F205" si="2">IF(D142&lt;&gt;0,IF(E142/D142&gt;=100,"&gt;&gt;100",E142/D142*100),"-")</f>
        <v>-</v>
      </c>
    </row>
    <row r="143" spans="1:6" s="8" customFormat="1" x14ac:dyDescent="0.2">
      <c r="A143" s="145">
        <v>6711</v>
      </c>
      <c r="B143" s="146" t="s">
        <v>3582</v>
      </c>
      <c r="C143" s="345">
        <v>132</v>
      </c>
      <c r="D143" s="149"/>
      <c r="E143" s="149"/>
      <c r="F143" s="148" t="str">
        <f t="shared" si="2"/>
        <v>-</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1000</v>
      </c>
      <c r="F147" s="150" t="str">
        <f t="shared" si="2"/>
        <v>-</v>
      </c>
    </row>
    <row r="148" spans="1:6" s="8" customFormat="1" x14ac:dyDescent="0.2">
      <c r="A148" s="145">
        <v>681</v>
      </c>
      <c r="B148" s="146" t="s">
        <v>429</v>
      </c>
      <c r="C148" s="345">
        <v>137</v>
      </c>
      <c r="D148" s="147">
        <f>SUM(D149:D157)</f>
        <v>0</v>
      </c>
      <c r="E148" s="147">
        <f>SUM(E149:E157)</f>
        <v>1000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v>0</v>
      </c>
      <c r="E157" s="149">
        <v>1000</v>
      </c>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4484830</v>
      </c>
      <c r="E159" s="147">
        <f>E160+E171+E204+E223+E232+E257+E268</f>
        <v>5338351</v>
      </c>
      <c r="F159" s="150">
        <f t="shared" si="2"/>
        <v>119.03128992626253</v>
      </c>
    </row>
    <row r="160" spans="1:6" s="8" customFormat="1" x14ac:dyDescent="0.2">
      <c r="A160" s="145">
        <v>31</v>
      </c>
      <c r="B160" s="146" t="s">
        <v>431</v>
      </c>
      <c r="C160" s="345">
        <v>149</v>
      </c>
      <c r="D160" s="147">
        <f>D161+D166+D167</f>
        <v>661092</v>
      </c>
      <c r="E160" s="147">
        <f>E161+E166+E167</f>
        <v>778622</v>
      </c>
      <c r="F160" s="150">
        <f t="shared" si="2"/>
        <v>117.77816098213259</v>
      </c>
    </row>
    <row r="161" spans="1:6" s="8" customFormat="1" x14ac:dyDescent="0.2">
      <c r="A161" s="145">
        <v>311</v>
      </c>
      <c r="B161" s="146" t="s">
        <v>432</v>
      </c>
      <c r="C161" s="345">
        <v>150</v>
      </c>
      <c r="D161" s="147">
        <f>SUM(D162:D165)</f>
        <v>545556</v>
      </c>
      <c r="E161" s="147">
        <f>SUM(E162:E165)</f>
        <v>650286</v>
      </c>
      <c r="F161" s="150">
        <f t="shared" si="2"/>
        <v>119.19692937113697</v>
      </c>
    </row>
    <row r="162" spans="1:6" s="8" customFormat="1" x14ac:dyDescent="0.2">
      <c r="A162" s="145">
        <v>3111</v>
      </c>
      <c r="B162" s="146" t="s">
        <v>385</v>
      </c>
      <c r="C162" s="345">
        <v>151</v>
      </c>
      <c r="D162" s="149">
        <v>545556</v>
      </c>
      <c r="E162" s="149">
        <v>650286</v>
      </c>
      <c r="F162" s="148">
        <f t="shared" si="2"/>
        <v>119.19692937113697</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21700</v>
      </c>
      <c r="E166" s="149">
        <v>24200</v>
      </c>
      <c r="F166" s="148">
        <f t="shared" si="2"/>
        <v>111.52073732718894</v>
      </c>
    </row>
    <row r="167" spans="1:6" s="8" customFormat="1" x14ac:dyDescent="0.2">
      <c r="A167" s="145">
        <v>313</v>
      </c>
      <c r="B167" s="146" t="s">
        <v>2853</v>
      </c>
      <c r="C167" s="345">
        <v>156</v>
      </c>
      <c r="D167" s="147">
        <f>SUM(D168:D170)</f>
        <v>93836</v>
      </c>
      <c r="E167" s="147">
        <f>SUM(E168:E170)</f>
        <v>104136</v>
      </c>
      <c r="F167" s="150">
        <f t="shared" si="2"/>
        <v>110.97659746792277</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84562</v>
      </c>
      <c r="E169" s="149">
        <v>93844</v>
      </c>
      <c r="F169" s="148">
        <f t="shared" si="2"/>
        <v>110.97656157612165</v>
      </c>
    </row>
    <row r="170" spans="1:6" s="8" customFormat="1" x14ac:dyDescent="0.2">
      <c r="A170" s="145">
        <v>3133</v>
      </c>
      <c r="B170" s="146" t="s">
        <v>264</v>
      </c>
      <c r="C170" s="345">
        <v>159</v>
      </c>
      <c r="D170" s="149">
        <v>9274</v>
      </c>
      <c r="E170" s="149">
        <v>10292</v>
      </c>
      <c r="F170" s="148">
        <f t="shared" si="2"/>
        <v>110.97692473582057</v>
      </c>
    </row>
    <row r="171" spans="1:6" s="8" customFormat="1" x14ac:dyDescent="0.2">
      <c r="A171" s="145">
        <v>32</v>
      </c>
      <c r="B171" s="146" t="s">
        <v>433</v>
      </c>
      <c r="C171" s="345">
        <v>160</v>
      </c>
      <c r="D171" s="147">
        <f>D172+D177+D185+D195+D196</f>
        <v>2132927</v>
      </c>
      <c r="E171" s="147">
        <f>E172+E177+E185+E195+E196</f>
        <v>2203417</v>
      </c>
      <c r="F171" s="150">
        <f t="shared" si="2"/>
        <v>103.30484822030945</v>
      </c>
    </row>
    <row r="172" spans="1:6" s="8" customFormat="1" x14ac:dyDescent="0.2">
      <c r="A172" s="145">
        <v>321</v>
      </c>
      <c r="B172" s="146" t="s">
        <v>3359</v>
      </c>
      <c r="C172" s="345">
        <v>161</v>
      </c>
      <c r="D172" s="147">
        <f>SUM(D173:D176)</f>
        <v>33153</v>
      </c>
      <c r="E172" s="147">
        <f>SUM(E173:E176)</f>
        <v>46075</v>
      </c>
      <c r="F172" s="150">
        <f t="shared" si="2"/>
        <v>138.97686483877777</v>
      </c>
    </row>
    <row r="173" spans="1:6" s="8" customFormat="1" x14ac:dyDescent="0.2">
      <c r="A173" s="145">
        <v>3211</v>
      </c>
      <c r="B173" s="146" t="s">
        <v>3243</v>
      </c>
      <c r="C173" s="345">
        <v>162</v>
      </c>
      <c r="D173" s="149">
        <v>5922</v>
      </c>
      <c r="E173" s="149">
        <v>13477</v>
      </c>
      <c r="F173" s="148">
        <f t="shared" si="2"/>
        <v>227.57514353259035</v>
      </c>
    </row>
    <row r="174" spans="1:6" s="8" customFormat="1" x14ac:dyDescent="0.2">
      <c r="A174" s="145">
        <v>3212</v>
      </c>
      <c r="B174" s="146" t="s">
        <v>108</v>
      </c>
      <c r="C174" s="345">
        <v>163</v>
      </c>
      <c r="D174" s="149">
        <v>26119</v>
      </c>
      <c r="E174" s="149">
        <v>25048</v>
      </c>
      <c r="F174" s="148">
        <f t="shared" si="2"/>
        <v>95.899536735709631</v>
      </c>
    </row>
    <row r="175" spans="1:6" s="8" customFormat="1" x14ac:dyDescent="0.2">
      <c r="A175" s="145">
        <v>3213</v>
      </c>
      <c r="B175" s="146" t="s">
        <v>2999</v>
      </c>
      <c r="C175" s="345">
        <v>164</v>
      </c>
      <c r="D175" s="149">
        <v>1112</v>
      </c>
      <c r="E175" s="149">
        <v>7550</v>
      </c>
      <c r="F175" s="148">
        <f t="shared" si="2"/>
        <v>678.95683453237416</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292311</v>
      </c>
      <c r="E177" s="147">
        <f>SUM(E178:E184)</f>
        <v>299845</v>
      </c>
      <c r="F177" s="150">
        <f t="shared" si="2"/>
        <v>102.5773918874076</v>
      </c>
    </row>
    <row r="178" spans="1:6" s="8" customFormat="1" x14ac:dyDescent="0.2">
      <c r="A178" s="145">
        <v>3221</v>
      </c>
      <c r="B178" s="146" t="s">
        <v>3000</v>
      </c>
      <c r="C178" s="345">
        <v>167</v>
      </c>
      <c r="D178" s="149">
        <v>31672</v>
      </c>
      <c r="E178" s="149">
        <v>31311</v>
      </c>
      <c r="F178" s="148">
        <f t="shared" si="2"/>
        <v>98.860191967668598</v>
      </c>
    </row>
    <row r="179" spans="1:6" s="8" customFormat="1" x14ac:dyDescent="0.2">
      <c r="A179" s="145">
        <v>3222</v>
      </c>
      <c r="B179" s="146" t="s">
        <v>3001</v>
      </c>
      <c r="C179" s="345">
        <v>168</v>
      </c>
      <c r="D179" s="149"/>
      <c r="E179" s="149"/>
      <c r="F179" s="148" t="str">
        <f t="shared" si="2"/>
        <v>-</v>
      </c>
    </row>
    <row r="180" spans="1:6" s="8" customFormat="1" x14ac:dyDescent="0.2">
      <c r="A180" s="145">
        <v>3223</v>
      </c>
      <c r="B180" s="146" t="s">
        <v>3002</v>
      </c>
      <c r="C180" s="345">
        <v>169</v>
      </c>
      <c r="D180" s="149">
        <v>244673</v>
      </c>
      <c r="E180" s="149">
        <v>263460</v>
      </c>
      <c r="F180" s="148">
        <f t="shared" si="2"/>
        <v>107.67841159425029</v>
      </c>
    </row>
    <row r="181" spans="1:6" s="8" customFormat="1" x14ac:dyDescent="0.2">
      <c r="A181" s="145">
        <v>3224</v>
      </c>
      <c r="B181" s="146" t="s">
        <v>2236</v>
      </c>
      <c r="C181" s="345">
        <v>170</v>
      </c>
      <c r="D181" s="149"/>
      <c r="E181" s="149"/>
      <c r="F181" s="148" t="str">
        <f t="shared" si="2"/>
        <v>-</v>
      </c>
    </row>
    <row r="182" spans="1:6" s="8" customFormat="1" x14ac:dyDescent="0.2">
      <c r="A182" s="145">
        <v>3225</v>
      </c>
      <c r="B182" s="146" t="s">
        <v>504</v>
      </c>
      <c r="C182" s="345">
        <v>171</v>
      </c>
      <c r="D182" s="149">
        <v>15966</v>
      </c>
      <c r="E182" s="149">
        <v>5074</v>
      </c>
      <c r="F182" s="148">
        <f t="shared" si="2"/>
        <v>31.78003256920957</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c r="F184" s="148" t="str">
        <f t="shared" si="2"/>
        <v>-</v>
      </c>
    </row>
    <row r="185" spans="1:6" s="8" customFormat="1" x14ac:dyDescent="0.2">
      <c r="A185" s="145">
        <v>323</v>
      </c>
      <c r="B185" s="146" t="s">
        <v>2312</v>
      </c>
      <c r="C185" s="345">
        <v>174</v>
      </c>
      <c r="D185" s="147">
        <f>SUM(D186:D194)</f>
        <v>1618368</v>
      </c>
      <c r="E185" s="147">
        <f>SUM(E186:E194)</f>
        <v>1629279</v>
      </c>
      <c r="F185" s="150">
        <f t="shared" si="2"/>
        <v>100.67419771028592</v>
      </c>
    </row>
    <row r="186" spans="1:6" s="8" customFormat="1" x14ac:dyDescent="0.2">
      <c r="A186" s="145">
        <v>3231</v>
      </c>
      <c r="B186" s="146" t="s">
        <v>855</v>
      </c>
      <c r="C186" s="345">
        <v>175</v>
      </c>
      <c r="D186" s="149">
        <v>33652</v>
      </c>
      <c r="E186" s="149">
        <v>43500</v>
      </c>
      <c r="F186" s="148">
        <f t="shared" si="2"/>
        <v>129.26423392368952</v>
      </c>
    </row>
    <row r="187" spans="1:6" s="8" customFormat="1" x14ac:dyDescent="0.2">
      <c r="A187" s="145">
        <v>3232</v>
      </c>
      <c r="B187" s="146" t="s">
        <v>3870</v>
      </c>
      <c r="C187" s="345">
        <v>176</v>
      </c>
      <c r="D187" s="149">
        <v>922534</v>
      </c>
      <c r="E187" s="149">
        <v>690665</v>
      </c>
      <c r="F187" s="148">
        <f t="shared" si="2"/>
        <v>74.86607539667915</v>
      </c>
    </row>
    <row r="188" spans="1:6" s="8" customFormat="1" x14ac:dyDescent="0.2">
      <c r="A188" s="145">
        <v>3233</v>
      </c>
      <c r="B188" s="146" t="s">
        <v>3871</v>
      </c>
      <c r="C188" s="345">
        <v>177</v>
      </c>
      <c r="D188" s="149">
        <v>26027</v>
      </c>
      <c r="E188" s="149">
        <v>42666</v>
      </c>
      <c r="F188" s="148">
        <f t="shared" si="2"/>
        <v>163.92976524378531</v>
      </c>
    </row>
    <row r="189" spans="1:6" s="8" customFormat="1" x14ac:dyDescent="0.2">
      <c r="A189" s="145">
        <v>3234</v>
      </c>
      <c r="B189" s="146" t="s">
        <v>3872</v>
      </c>
      <c r="C189" s="345">
        <v>178</v>
      </c>
      <c r="D189" s="149">
        <v>259757</v>
      </c>
      <c r="E189" s="149">
        <v>271737</v>
      </c>
      <c r="F189" s="148">
        <f t="shared" si="2"/>
        <v>104.61200275642236</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0</v>
      </c>
      <c r="E191" s="149">
        <v>0</v>
      </c>
      <c r="F191" s="148" t="str">
        <f t="shared" si="2"/>
        <v>-</v>
      </c>
    </row>
    <row r="192" spans="1:6" s="8" customFormat="1" x14ac:dyDescent="0.2">
      <c r="A192" s="145">
        <v>3237</v>
      </c>
      <c r="B192" s="146" t="s">
        <v>3875</v>
      </c>
      <c r="C192" s="345">
        <v>181</v>
      </c>
      <c r="D192" s="149">
        <v>277369</v>
      </c>
      <c r="E192" s="149">
        <v>453118</v>
      </c>
      <c r="F192" s="148">
        <f t="shared" si="2"/>
        <v>163.36288482130303</v>
      </c>
    </row>
    <row r="193" spans="1:6" s="8" customFormat="1" x14ac:dyDescent="0.2">
      <c r="A193" s="145">
        <v>3238</v>
      </c>
      <c r="B193" s="146" t="s">
        <v>702</v>
      </c>
      <c r="C193" s="345">
        <v>182</v>
      </c>
      <c r="D193" s="149">
        <v>33576</v>
      </c>
      <c r="E193" s="149">
        <v>52526</v>
      </c>
      <c r="F193" s="148">
        <f t="shared" si="2"/>
        <v>156.43912318322612</v>
      </c>
    </row>
    <row r="194" spans="1:6" s="8" customFormat="1" x14ac:dyDescent="0.2">
      <c r="A194" s="145">
        <v>3239</v>
      </c>
      <c r="B194" s="146" t="s">
        <v>703</v>
      </c>
      <c r="C194" s="345">
        <v>183</v>
      </c>
      <c r="D194" s="149">
        <v>65453</v>
      </c>
      <c r="E194" s="149">
        <v>75067</v>
      </c>
      <c r="F194" s="148">
        <f t="shared" si="2"/>
        <v>114.68840236505584</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189095</v>
      </c>
      <c r="E196" s="147">
        <f>SUM(E197:E203)</f>
        <v>228218</v>
      </c>
      <c r="F196" s="150">
        <f t="shared" si="2"/>
        <v>120.68960046537455</v>
      </c>
    </row>
    <row r="197" spans="1:6" s="8" customFormat="1" x14ac:dyDescent="0.2">
      <c r="A197" s="145">
        <v>3291</v>
      </c>
      <c r="B197" s="151" t="s">
        <v>1965</v>
      </c>
      <c r="C197" s="345">
        <v>186</v>
      </c>
      <c r="D197" s="149">
        <v>83099</v>
      </c>
      <c r="E197" s="149">
        <v>88285</v>
      </c>
      <c r="F197" s="148">
        <f t="shared" si="2"/>
        <v>106.24074898614906</v>
      </c>
    </row>
    <row r="198" spans="1:6" s="8" customFormat="1" x14ac:dyDescent="0.2">
      <c r="A198" s="145">
        <v>3292</v>
      </c>
      <c r="B198" s="146" t="s">
        <v>1966</v>
      </c>
      <c r="C198" s="345">
        <v>187</v>
      </c>
      <c r="D198" s="149">
        <v>16988</v>
      </c>
      <c r="E198" s="149">
        <v>23721</v>
      </c>
      <c r="F198" s="148">
        <f t="shared" si="2"/>
        <v>139.63385919472569</v>
      </c>
    </row>
    <row r="199" spans="1:6" s="8" customFormat="1" x14ac:dyDescent="0.2">
      <c r="A199" s="145">
        <v>3293</v>
      </c>
      <c r="B199" s="146" t="s">
        <v>1967</v>
      </c>
      <c r="C199" s="345">
        <v>188</v>
      </c>
      <c r="D199" s="149">
        <v>31845</v>
      </c>
      <c r="E199" s="149">
        <v>31825</v>
      </c>
      <c r="F199" s="148">
        <f t="shared" si="2"/>
        <v>99.937195792118075</v>
      </c>
    </row>
    <row r="200" spans="1:6" s="8" customFormat="1" x14ac:dyDescent="0.2">
      <c r="A200" s="145">
        <v>3294</v>
      </c>
      <c r="B200" s="146" t="s">
        <v>2313</v>
      </c>
      <c r="C200" s="345">
        <v>189</v>
      </c>
      <c r="D200" s="149">
        <v>12804</v>
      </c>
      <c r="E200" s="149">
        <v>13535</v>
      </c>
      <c r="F200" s="148">
        <f t="shared" si="2"/>
        <v>105.70915338956577</v>
      </c>
    </row>
    <row r="201" spans="1:6" s="8" customFormat="1" x14ac:dyDescent="0.2">
      <c r="A201" s="145">
        <v>3295</v>
      </c>
      <c r="B201" s="146" t="s">
        <v>3585</v>
      </c>
      <c r="C201" s="345">
        <v>190</v>
      </c>
      <c r="D201" s="149"/>
      <c r="E201" s="149"/>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44359</v>
      </c>
      <c r="E203" s="149">
        <v>70852</v>
      </c>
      <c r="F203" s="148">
        <f t="shared" si="2"/>
        <v>159.72406952365924</v>
      </c>
    </row>
    <row r="204" spans="1:6" s="8" customFormat="1" x14ac:dyDescent="0.2">
      <c r="A204" s="145">
        <v>34</v>
      </c>
      <c r="B204" s="151" t="s">
        <v>435</v>
      </c>
      <c r="C204" s="345">
        <v>193</v>
      </c>
      <c r="D204" s="147">
        <f>D205+D210+D218</f>
        <v>9790</v>
      </c>
      <c r="E204" s="147">
        <f>E205+E210+E218</f>
        <v>11376</v>
      </c>
      <c r="F204" s="150">
        <f t="shared" si="2"/>
        <v>116.20020429009192</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9790</v>
      </c>
      <c r="E218" s="147">
        <f>SUM(E219:E222)</f>
        <v>11376</v>
      </c>
      <c r="F218" s="150">
        <f t="shared" si="3"/>
        <v>116.20020429009192</v>
      </c>
    </row>
    <row r="219" spans="1:6" s="8" customFormat="1" x14ac:dyDescent="0.2">
      <c r="A219" s="145">
        <v>3431</v>
      </c>
      <c r="B219" s="151" t="s">
        <v>3587</v>
      </c>
      <c r="C219" s="345">
        <v>208</v>
      </c>
      <c r="D219" s="149">
        <v>9790</v>
      </c>
      <c r="E219" s="149">
        <v>11376</v>
      </c>
      <c r="F219" s="148">
        <f t="shared" si="3"/>
        <v>116.20020429009192</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3625</v>
      </c>
      <c r="E223" s="147">
        <f>E224+E227+E231</f>
        <v>8035</v>
      </c>
      <c r="F223" s="150">
        <f t="shared" si="3"/>
        <v>221.65517241379308</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3625</v>
      </c>
      <c r="E227" s="147">
        <f>SUM(E228:E230)</f>
        <v>8035</v>
      </c>
      <c r="F227" s="150">
        <f t="shared" si="3"/>
        <v>221.65517241379308</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v>3625</v>
      </c>
      <c r="E230" s="149">
        <v>8035</v>
      </c>
      <c r="F230" s="148">
        <f t="shared" si="3"/>
        <v>221.65517241379308</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738453</v>
      </c>
      <c r="E232" s="147">
        <f>E233+E236+E239+E242+E245+E249+E252</f>
        <v>935259</v>
      </c>
      <c r="F232" s="150">
        <f t="shared" si="3"/>
        <v>126.65112065358255</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738453</v>
      </c>
      <c r="E245" s="147">
        <f>SUM(E246:E248)</f>
        <v>935259</v>
      </c>
      <c r="F245" s="150">
        <f t="shared" si="3"/>
        <v>126.65112065358255</v>
      </c>
    </row>
    <row r="246" spans="1:6" s="8" customFormat="1" ht="24" x14ac:dyDescent="0.2">
      <c r="A246" s="152">
        <v>3672</v>
      </c>
      <c r="B246" s="153" t="s">
        <v>463</v>
      </c>
      <c r="C246" s="345">
        <v>235</v>
      </c>
      <c r="D246" s="149">
        <v>738453</v>
      </c>
      <c r="E246" s="149">
        <v>935259</v>
      </c>
      <c r="F246" s="148">
        <f t="shared" si="3"/>
        <v>126.65112065358255</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154100</v>
      </c>
      <c r="E257" s="147">
        <f>E258+E264</f>
        <v>246200</v>
      </c>
      <c r="F257" s="150">
        <f t="shared" si="3"/>
        <v>159.76638546398442</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154100</v>
      </c>
      <c r="E264" s="147">
        <f>SUM(E265:E267)</f>
        <v>246200</v>
      </c>
      <c r="F264" s="150">
        <f t="shared" si="3"/>
        <v>159.76638546398442</v>
      </c>
    </row>
    <row r="265" spans="1:6" s="8" customFormat="1" x14ac:dyDescent="0.2">
      <c r="A265" s="145">
        <v>3721</v>
      </c>
      <c r="B265" s="146" t="s">
        <v>1066</v>
      </c>
      <c r="C265" s="345">
        <v>254</v>
      </c>
      <c r="D265" s="149">
        <v>154100</v>
      </c>
      <c r="E265" s="149">
        <v>185900</v>
      </c>
      <c r="F265" s="148">
        <f t="shared" si="3"/>
        <v>120.63595068137573</v>
      </c>
    </row>
    <row r="266" spans="1:6" s="8" customFormat="1" x14ac:dyDescent="0.2">
      <c r="A266" s="145">
        <v>3722</v>
      </c>
      <c r="B266" s="146" t="s">
        <v>1065</v>
      </c>
      <c r="C266" s="345">
        <v>255</v>
      </c>
      <c r="D266" s="149">
        <v>0</v>
      </c>
      <c r="E266" s="149">
        <v>60300</v>
      </c>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784843</v>
      </c>
      <c r="E268" s="147">
        <f>E269+E273+E277+E283</f>
        <v>1155442</v>
      </c>
      <c r="F268" s="150">
        <f t="shared" si="3"/>
        <v>147.21950759578669</v>
      </c>
    </row>
    <row r="269" spans="1:6" s="8" customFormat="1" x14ac:dyDescent="0.2">
      <c r="A269" s="145">
        <v>381</v>
      </c>
      <c r="B269" s="146" t="s">
        <v>1549</v>
      </c>
      <c r="C269" s="345">
        <v>258</v>
      </c>
      <c r="D269" s="147">
        <f>SUM(D270:D272)</f>
        <v>685485</v>
      </c>
      <c r="E269" s="147">
        <f>SUM(E270:E272)</f>
        <v>575012</v>
      </c>
      <c r="F269" s="150">
        <f t="shared" si="3"/>
        <v>83.883965367586455</v>
      </c>
    </row>
    <row r="270" spans="1:6" s="8" customFormat="1" x14ac:dyDescent="0.2">
      <c r="A270" s="145">
        <v>3811</v>
      </c>
      <c r="B270" s="146" t="s">
        <v>4127</v>
      </c>
      <c r="C270" s="345">
        <v>259</v>
      </c>
      <c r="D270" s="149">
        <v>685485</v>
      </c>
      <c r="E270" s="149">
        <v>575012</v>
      </c>
      <c r="F270" s="148">
        <f t="shared" ref="F270:F299" si="4">IF(D270&lt;&gt;0,IF(E270/D270&gt;=100,"&gt;&gt;100",E270/D270*100),"-")</f>
        <v>83.883965367586455</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99358</v>
      </c>
      <c r="E277" s="147">
        <f>SUM(E278:E282)</f>
        <v>0</v>
      </c>
      <c r="F277" s="150">
        <f t="shared" si="4"/>
        <v>0</v>
      </c>
    </row>
    <row r="278" spans="1:6" s="8" customFormat="1" x14ac:dyDescent="0.2">
      <c r="A278" s="145">
        <v>3831</v>
      </c>
      <c r="B278" s="146" t="s">
        <v>2706</v>
      </c>
      <c r="C278" s="345">
        <v>267</v>
      </c>
      <c r="D278" s="149">
        <v>99358</v>
      </c>
      <c r="E278" s="149">
        <v>0</v>
      </c>
      <c r="F278" s="148">
        <f t="shared" si="4"/>
        <v>0</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580430</v>
      </c>
      <c r="F283" s="150" t="str">
        <f t="shared" si="4"/>
        <v>-</v>
      </c>
    </row>
    <row r="284" spans="1:6" s="8" customFormat="1" ht="24" x14ac:dyDescent="0.2">
      <c r="A284" s="145">
        <v>3861</v>
      </c>
      <c r="B284" s="146" t="s">
        <v>2709</v>
      </c>
      <c r="C284" s="345">
        <v>273</v>
      </c>
      <c r="D284" s="149">
        <v>0</v>
      </c>
      <c r="E284" s="149">
        <v>580430</v>
      </c>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4484830</v>
      </c>
      <c r="E292" s="147">
        <f>E159-E290+E291</f>
        <v>5338351</v>
      </c>
      <c r="F292" s="150">
        <f t="shared" si="4"/>
        <v>119.03128992626253</v>
      </c>
    </row>
    <row r="293" spans="1:6" s="8" customFormat="1" x14ac:dyDescent="0.2">
      <c r="A293" s="145" t="s">
        <v>1215</v>
      </c>
      <c r="B293" s="146" t="s">
        <v>3441</v>
      </c>
      <c r="C293" s="345">
        <v>282</v>
      </c>
      <c r="D293" s="147">
        <f>IF(D12&gt;=D292,D12-D292,0)</f>
        <v>3224812</v>
      </c>
      <c r="E293" s="147">
        <f>IF(E12&gt;=E292,E12-E292,0)</f>
        <v>3981654</v>
      </c>
      <c r="F293" s="150">
        <f t="shared" si="4"/>
        <v>123.46933712724959</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20104044</v>
      </c>
      <c r="E295" s="149">
        <v>23328856</v>
      </c>
      <c r="F295" s="148">
        <f t="shared" si="4"/>
        <v>116.04061352034446</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689209</v>
      </c>
      <c r="E297" s="149">
        <v>853024</v>
      </c>
      <c r="F297" s="148">
        <f t="shared" si="4"/>
        <v>123.7685520647583</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272506</v>
      </c>
      <c r="E301" s="147">
        <f>E302+E314+E347+E351</f>
        <v>490348</v>
      </c>
      <c r="F301" s="150">
        <f t="shared" ref="F301:F364" si="5">IF(D301&lt;&gt;0,IF(E301/D301&gt;=100,"&gt;&gt;100",E301/D301*100),"-")</f>
        <v>179.94025819614981</v>
      </c>
    </row>
    <row r="302" spans="1:6" s="8" customFormat="1" x14ac:dyDescent="0.2">
      <c r="A302" s="145">
        <v>71</v>
      </c>
      <c r="B302" s="146" t="s">
        <v>3238</v>
      </c>
      <c r="C302" s="345">
        <v>290</v>
      </c>
      <c r="D302" s="147">
        <f>D303+D307</f>
        <v>272506</v>
      </c>
      <c r="E302" s="147">
        <f>E303+E307</f>
        <v>481115</v>
      </c>
      <c r="F302" s="150">
        <f t="shared" si="5"/>
        <v>176.55207591759446</v>
      </c>
    </row>
    <row r="303" spans="1:6" s="8" customFormat="1" x14ac:dyDescent="0.2">
      <c r="A303" s="145">
        <v>711</v>
      </c>
      <c r="B303" s="146" t="s">
        <v>3239</v>
      </c>
      <c r="C303" s="345">
        <v>291</v>
      </c>
      <c r="D303" s="147">
        <f>SUM(D304:D306)</f>
        <v>272506</v>
      </c>
      <c r="E303" s="147">
        <f>SUM(E304:E306)</f>
        <v>481115</v>
      </c>
      <c r="F303" s="150">
        <f t="shared" si="5"/>
        <v>176.55207591759446</v>
      </c>
    </row>
    <row r="304" spans="1:6" s="8" customFormat="1" x14ac:dyDescent="0.2">
      <c r="A304" s="145">
        <v>7111</v>
      </c>
      <c r="B304" s="146" t="s">
        <v>4290</v>
      </c>
      <c r="C304" s="345">
        <v>292</v>
      </c>
      <c r="D304" s="149">
        <v>272506</v>
      </c>
      <c r="E304" s="149">
        <v>481115</v>
      </c>
      <c r="F304" s="148">
        <f t="shared" si="5"/>
        <v>176.55207591759446</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9233</v>
      </c>
      <c r="F314" s="150" t="str">
        <f t="shared" si="5"/>
        <v>-</v>
      </c>
    </row>
    <row r="315" spans="1:6" s="8" customFormat="1" x14ac:dyDescent="0.2">
      <c r="A315" s="145">
        <v>721</v>
      </c>
      <c r="B315" s="146" t="s">
        <v>3242</v>
      </c>
      <c r="C315" s="345">
        <v>303</v>
      </c>
      <c r="D315" s="147">
        <f>SUM(D316:D319)</f>
        <v>0</v>
      </c>
      <c r="E315" s="147">
        <f>SUM(E316:E319)</f>
        <v>9233</v>
      </c>
      <c r="F315" s="150" t="str">
        <f t="shared" si="5"/>
        <v>-</v>
      </c>
    </row>
    <row r="316" spans="1:6" s="8" customFormat="1" x14ac:dyDescent="0.2">
      <c r="A316" s="145">
        <v>7211</v>
      </c>
      <c r="B316" s="146" t="s">
        <v>382</v>
      </c>
      <c r="C316" s="345">
        <v>304</v>
      </c>
      <c r="D316" s="149">
        <v>0</v>
      </c>
      <c r="E316" s="149">
        <v>9233</v>
      </c>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1534199</v>
      </c>
      <c r="E353" s="147">
        <f>E354+E366+E399+E403+E405</f>
        <v>3711020</v>
      </c>
      <c r="F353" s="150">
        <f t="shared" si="5"/>
        <v>241.88648278352417</v>
      </c>
    </row>
    <row r="354" spans="1:6" s="8" customFormat="1" x14ac:dyDescent="0.2">
      <c r="A354" s="145">
        <v>41</v>
      </c>
      <c r="B354" s="146" t="s">
        <v>3020</v>
      </c>
      <c r="C354" s="345">
        <v>342</v>
      </c>
      <c r="D354" s="147">
        <f>D355+D359</f>
        <v>0</v>
      </c>
      <c r="E354" s="147">
        <f>E355+E359</f>
        <v>14500</v>
      </c>
      <c r="F354" s="150" t="str">
        <f t="shared" si="5"/>
        <v>-</v>
      </c>
    </row>
    <row r="355" spans="1:6" s="8" customFormat="1" x14ac:dyDescent="0.2">
      <c r="A355" s="145">
        <v>411</v>
      </c>
      <c r="B355" s="146" t="s">
        <v>3021</v>
      </c>
      <c r="C355" s="345">
        <v>343</v>
      </c>
      <c r="D355" s="147">
        <f>SUM(D356:D358)</f>
        <v>0</v>
      </c>
      <c r="E355" s="147">
        <f>SUM(E356:E358)</f>
        <v>14500</v>
      </c>
      <c r="F355" s="150" t="str">
        <f t="shared" si="5"/>
        <v>-</v>
      </c>
    </row>
    <row r="356" spans="1:6" s="8" customFormat="1" x14ac:dyDescent="0.2">
      <c r="A356" s="145">
        <v>4111</v>
      </c>
      <c r="B356" s="146" t="s">
        <v>4290</v>
      </c>
      <c r="C356" s="345">
        <v>344</v>
      </c>
      <c r="D356" s="149">
        <v>0</v>
      </c>
      <c r="E356" s="149">
        <v>14500</v>
      </c>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1514199</v>
      </c>
      <c r="E366" s="147">
        <f>E367+E372+E381+E386+E391+E394</f>
        <v>3634699</v>
      </c>
      <c r="F366" s="150">
        <f t="shared" si="6"/>
        <v>240.04103819907419</v>
      </c>
    </row>
    <row r="367" spans="1:6" s="8" customFormat="1" x14ac:dyDescent="0.2">
      <c r="A367" s="145">
        <v>421</v>
      </c>
      <c r="B367" s="146" t="s">
        <v>1980</v>
      </c>
      <c r="C367" s="345">
        <v>355</v>
      </c>
      <c r="D367" s="147">
        <f>SUM(D368:D371)</f>
        <v>1220878</v>
      </c>
      <c r="E367" s="147">
        <f>SUM(E368:E371)</f>
        <v>3583144</v>
      </c>
      <c r="F367" s="150">
        <f t="shared" si="6"/>
        <v>293.48911193419815</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v>117112</v>
      </c>
      <c r="E369" s="149">
        <v>233516</v>
      </c>
      <c r="F369" s="148">
        <f t="shared" si="6"/>
        <v>199.39545050891454</v>
      </c>
    </row>
    <row r="370" spans="1:6" s="8" customFormat="1" x14ac:dyDescent="0.2">
      <c r="A370" s="145">
        <v>4213</v>
      </c>
      <c r="B370" s="146" t="s">
        <v>2882</v>
      </c>
      <c r="C370" s="345">
        <v>358</v>
      </c>
      <c r="D370" s="149">
        <v>93856</v>
      </c>
      <c r="E370" s="149">
        <v>1702790</v>
      </c>
      <c r="F370" s="148">
        <f t="shared" si="6"/>
        <v>1814.2580122741222</v>
      </c>
    </row>
    <row r="371" spans="1:6" s="8" customFormat="1" x14ac:dyDescent="0.2">
      <c r="A371" s="145">
        <v>4214</v>
      </c>
      <c r="B371" s="146" t="s">
        <v>384</v>
      </c>
      <c r="C371" s="345">
        <v>359</v>
      </c>
      <c r="D371" s="149">
        <v>1009910</v>
      </c>
      <c r="E371" s="149">
        <v>1646838</v>
      </c>
      <c r="F371" s="148">
        <f t="shared" si="6"/>
        <v>163.06779812062462</v>
      </c>
    </row>
    <row r="372" spans="1:6" s="8" customFormat="1" x14ac:dyDescent="0.2">
      <c r="A372" s="145">
        <v>422</v>
      </c>
      <c r="B372" s="146" t="s">
        <v>1981</v>
      </c>
      <c r="C372" s="345">
        <v>360</v>
      </c>
      <c r="D372" s="147">
        <f>SUM(D373:D380)</f>
        <v>112304</v>
      </c>
      <c r="E372" s="147">
        <f>SUM(E373:E380)</f>
        <v>30440</v>
      </c>
      <c r="F372" s="150">
        <f t="shared" si="6"/>
        <v>27.10500071235219</v>
      </c>
    </row>
    <row r="373" spans="1:6" s="8" customFormat="1" x14ac:dyDescent="0.2">
      <c r="A373" s="145">
        <v>4221</v>
      </c>
      <c r="B373" s="146" t="s">
        <v>3941</v>
      </c>
      <c r="C373" s="345">
        <v>361</v>
      </c>
      <c r="D373" s="149">
        <v>0</v>
      </c>
      <c r="E373" s="149">
        <v>20577</v>
      </c>
      <c r="F373" s="148" t="str">
        <f t="shared" si="6"/>
        <v>-</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5062</v>
      </c>
      <c r="E375" s="149">
        <v>0</v>
      </c>
      <c r="F375" s="148">
        <f t="shared" si="6"/>
        <v>0</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107242</v>
      </c>
      <c r="E379" s="149">
        <v>9863</v>
      </c>
      <c r="F379" s="148">
        <f t="shared" si="6"/>
        <v>9.1969564163294226</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181017</v>
      </c>
      <c r="E381" s="147">
        <f>SUM(E382:E385)</f>
        <v>0</v>
      </c>
      <c r="F381" s="150">
        <f t="shared" si="6"/>
        <v>0</v>
      </c>
    </row>
    <row r="382" spans="1:6" s="8" customFormat="1" x14ac:dyDescent="0.2">
      <c r="A382" s="145">
        <v>4231</v>
      </c>
      <c r="B382" s="146" t="s">
        <v>3948</v>
      </c>
      <c r="C382" s="345">
        <v>370</v>
      </c>
      <c r="D382" s="149">
        <v>181017</v>
      </c>
      <c r="E382" s="149">
        <v>0</v>
      </c>
      <c r="F382" s="148">
        <f t="shared" si="6"/>
        <v>0</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21115</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v>0</v>
      </c>
      <c r="E396" s="149">
        <v>21115</v>
      </c>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20000</v>
      </c>
      <c r="E405" s="147">
        <f>SUM(E406:E409)</f>
        <v>61821</v>
      </c>
      <c r="F405" s="150">
        <f t="shared" si="6"/>
        <v>309.10500000000002</v>
      </c>
    </row>
    <row r="406" spans="1:6" s="8" customFormat="1" x14ac:dyDescent="0.2">
      <c r="A406" s="145">
        <v>451</v>
      </c>
      <c r="B406" s="146" t="s">
        <v>2199</v>
      </c>
      <c r="C406" s="345">
        <v>394</v>
      </c>
      <c r="D406" s="149">
        <v>20000</v>
      </c>
      <c r="E406" s="149">
        <v>61821</v>
      </c>
      <c r="F406" s="148">
        <f t="shared" si="6"/>
        <v>309.10500000000002</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1261693</v>
      </c>
      <c r="E411" s="147">
        <f>IF(E353&gt;=E301, E353-E301, 0)</f>
        <v>3220672</v>
      </c>
      <c r="F411" s="150">
        <f t="shared" si="6"/>
        <v>255.26590065887663</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20604492</v>
      </c>
      <c r="E413" s="149">
        <v>21866185</v>
      </c>
      <c r="F413" s="148">
        <f t="shared" si="6"/>
        <v>106.12338804567469</v>
      </c>
    </row>
    <row r="414" spans="1:6" s="8" customFormat="1" x14ac:dyDescent="0.2">
      <c r="A414" s="145">
        <v>97</v>
      </c>
      <c r="B414" s="146" t="s">
        <v>3304</v>
      </c>
      <c r="C414" s="345">
        <v>402</v>
      </c>
      <c r="D414" s="149">
        <v>1029100</v>
      </c>
      <c r="E414" s="149">
        <v>629358</v>
      </c>
      <c r="F414" s="148">
        <f t="shared" si="6"/>
        <v>61.156155864347483</v>
      </c>
    </row>
    <row r="415" spans="1:6" s="8" customFormat="1" x14ac:dyDescent="0.2">
      <c r="A415" s="145" t="s">
        <v>1215</v>
      </c>
      <c r="B415" s="146" t="s">
        <v>1992</v>
      </c>
      <c r="C415" s="345">
        <v>403</v>
      </c>
      <c r="D415" s="147">
        <f>D12+D301</f>
        <v>7982148</v>
      </c>
      <c r="E415" s="147">
        <f>E12+E301</f>
        <v>9810353</v>
      </c>
      <c r="F415" s="150">
        <f t="shared" si="6"/>
        <v>122.90367204416657</v>
      </c>
    </row>
    <row r="416" spans="1:6" s="8" customFormat="1" x14ac:dyDescent="0.2">
      <c r="A416" s="145" t="s">
        <v>1215</v>
      </c>
      <c r="B416" s="146" t="s">
        <v>1993</v>
      </c>
      <c r="C416" s="345">
        <v>404</v>
      </c>
      <c r="D416" s="147">
        <f>D292+D353</f>
        <v>6019029</v>
      </c>
      <c r="E416" s="147">
        <f>E292+E353</f>
        <v>9049371</v>
      </c>
      <c r="F416" s="150">
        <f t="shared" si="6"/>
        <v>150.34602757355049</v>
      </c>
    </row>
    <row r="417" spans="1:6" s="8" customFormat="1" x14ac:dyDescent="0.2">
      <c r="A417" s="145" t="s">
        <v>1215</v>
      </c>
      <c r="B417" s="146" t="s">
        <v>1994</v>
      </c>
      <c r="C417" s="345">
        <v>405</v>
      </c>
      <c r="D417" s="147">
        <f>IF(D415&gt;=D416,D415-D416,0)</f>
        <v>1963119</v>
      </c>
      <c r="E417" s="147">
        <f>IF(E415&gt;=E416,E415-E416,0)</f>
        <v>760982</v>
      </c>
      <c r="F417" s="150">
        <f t="shared" si="6"/>
        <v>38.763926180735858</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1462671</v>
      </c>
      <c r="F419" s="150" t="str">
        <f t="shared" si="6"/>
        <v>-</v>
      </c>
    </row>
    <row r="420" spans="1:6" s="8" customFormat="1" x14ac:dyDescent="0.2">
      <c r="A420" s="160" t="s">
        <v>1592</v>
      </c>
      <c r="B420" s="146" t="s">
        <v>1997</v>
      </c>
      <c r="C420" s="345">
        <v>408</v>
      </c>
      <c r="D420" s="147">
        <f>IF(D296-D295+D413-D412&gt;=0,D296-D295+D413-D412,0)</f>
        <v>500448</v>
      </c>
      <c r="E420" s="147">
        <f>IF(E296-E295+E413-E412&gt;=0,E296-E295+E413-E412,0)</f>
        <v>0</v>
      </c>
      <c r="F420" s="150">
        <f t="shared" si="6"/>
        <v>0</v>
      </c>
    </row>
    <row r="421" spans="1:6" s="8" customFormat="1" x14ac:dyDescent="0.2">
      <c r="A421" s="156" t="s">
        <v>1593</v>
      </c>
      <c r="B421" s="157" t="s">
        <v>1998</v>
      </c>
      <c r="C421" s="347">
        <v>409</v>
      </c>
      <c r="D421" s="161">
        <f>D297+D414</f>
        <v>1718309</v>
      </c>
      <c r="E421" s="161">
        <f>E297+E414</f>
        <v>1482382</v>
      </c>
      <c r="F421" s="162">
        <f t="shared" si="6"/>
        <v>86.269815266055176</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7982148</v>
      </c>
      <c r="E642" s="147">
        <f>E415+E423</f>
        <v>9810353</v>
      </c>
      <c r="F642" s="148">
        <f t="shared" si="10"/>
        <v>122.90367204416657</v>
      </c>
    </row>
    <row r="643" spans="1:6" s="8" customFormat="1" x14ac:dyDescent="0.2">
      <c r="A643" s="145" t="s">
        <v>1215</v>
      </c>
      <c r="B643" s="146" t="s">
        <v>1246</v>
      </c>
      <c r="C643" s="345">
        <v>630</v>
      </c>
      <c r="D643" s="147">
        <f>D416+D531</f>
        <v>6019029</v>
      </c>
      <c r="E643" s="147">
        <f>E416+E531</f>
        <v>9049371</v>
      </c>
      <c r="F643" s="148">
        <f t="shared" si="10"/>
        <v>150.34602757355049</v>
      </c>
    </row>
    <row r="644" spans="1:6" s="8" customFormat="1" x14ac:dyDescent="0.2">
      <c r="A644" s="145" t="s">
        <v>1215</v>
      </c>
      <c r="B644" s="146" t="s">
        <v>1247</v>
      </c>
      <c r="C644" s="345">
        <v>631</v>
      </c>
      <c r="D644" s="147">
        <f>IF(D642&gt;=D643,D642-D643,0)</f>
        <v>1963119</v>
      </c>
      <c r="E644" s="147">
        <f>IF(E642&gt;=E643,E642-E643,0)</f>
        <v>760982</v>
      </c>
      <c r="F644" s="148">
        <f t="shared" si="10"/>
        <v>38.763926180735858</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1462671</v>
      </c>
      <c r="F646" s="148" t="str">
        <f t="shared" si="10"/>
        <v>-</v>
      </c>
    </row>
    <row r="647" spans="1:6" s="8" customFormat="1" x14ac:dyDescent="0.2">
      <c r="A647" s="160" t="s">
        <v>2742</v>
      </c>
      <c r="B647" s="146" t="s">
        <v>1250</v>
      </c>
      <c r="C647" s="345">
        <v>634</v>
      </c>
      <c r="D647" s="147">
        <f>IF(D420-D419+D641-D640&gt;=0,D420-D419+D641-D640,0)</f>
        <v>500448</v>
      </c>
      <c r="E647" s="147">
        <f>IF(E420-E419+E641-E640&gt;=0,E420-E419+E641-E640,0)</f>
        <v>0</v>
      </c>
      <c r="F647" s="148">
        <f t="shared" si="10"/>
        <v>0</v>
      </c>
    </row>
    <row r="648" spans="1:6" s="8" customFormat="1" x14ac:dyDescent="0.2">
      <c r="A648" s="145" t="s">
        <v>1215</v>
      </c>
      <c r="B648" s="146" t="s">
        <v>1251</v>
      </c>
      <c r="C648" s="345">
        <v>635</v>
      </c>
      <c r="D648" s="147">
        <f>IF(D644+D646-D645-D647&gt;=0,D644+D646-D645-D647,0)</f>
        <v>1462671</v>
      </c>
      <c r="E648" s="147">
        <f>IF(E644+E646-E645-E647&gt;=0,E644+E646-E645-E647,0)</f>
        <v>2223653</v>
      </c>
      <c r="F648" s="148">
        <f t="shared" si="10"/>
        <v>152.02687412275216</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637382</v>
      </c>
      <c r="E652" s="149">
        <v>1579836</v>
      </c>
      <c r="F652" s="148">
        <f t="shared" ref="F652:F677" si="11">IF(D652&lt;&gt;0,IF(E652/D652&gt;=100,"&gt;&gt;100",E652/D652*100),"-")</f>
        <v>247.86329077382169</v>
      </c>
    </row>
    <row r="653" spans="1:6" s="8" customFormat="1" x14ac:dyDescent="0.2">
      <c r="A653" s="145" t="s">
        <v>1208</v>
      </c>
      <c r="B653" s="146" t="s">
        <v>2750</v>
      </c>
      <c r="C653" s="345">
        <v>639</v>
      </c>
      <c r="D653" s="149">
        <v>8708828</v>
      </c>
      <c r="E653" s="149">
        <v>10650474</v>
      </c>
      <c r="F653" s="148">
        <f t="shared" si="11"/>
        <v>122.2951469474423</v>
      </c>
    </row>
    <row r="654" spans="1:6" s="8" customFormat="1" x14ac:dyDescent="0.2">
      <c r="A654" s="145" t="s">
        <v>1209</v>
      </c>
      <c r="B654" s="146" t="s">
        <v>3586</v>
      </c>
      <c r="C654" s="345">
        <v>640</v>
      </c>
      <c r="D654" s="149">
        <v>7766374</v>
      </c>
      <c r="E654" s="149">
        <v>9973788</v>
      </c>
      <c r="F654" s="148">
        <f t="shared" si="11"/>
        <v>128.42271052102308</v>
      </c>
    </row>
    <row r="655" spans="1:6" s="8" customFormat="1" x14ac:dyDescent="0.2">
      <c r="A655" s="145">
        <v>11</v>
      </c>
      <c r="B655" s="146" t="s">
        <v>181</v>
      </c>
      <c r="C655" s="345">
        <v>641</v>
      </c>
      <c r="D655" s="147">
        <f>+D652+D653-D654</f>
        <v>1579836</v>
      </c>
      <c r="E655" s="147">
        <f>+E652+E653-E654</f>
        <v>2256522</v>
      </c>
      <c r="F655" s="150">
        <f t="shared" si="11"/>
        <v>142.83267377120157</v>
      </c>
    </row>
    <row r="656" spans="1:6" s="8" customFormat="1" ht="24" x14ac:dyDescent="0.2">
      <c r="A656" s="145" t="s">
        <v>1215</v>
      </c>
      <c r="B656" s="146" t="s">
        <v>1222</v>
      </c>
      <c r="C656" s="345">
        <v>642</v>
      </c>
      <c r="D656" s="149">
        <v>5</v>
      </c>
      <c r="E656" s="149">
        <v>5</v>
      </c>
      <c r="F656" s="148">
        <f t="shared" si="11"/>
        <v>100</v>
      </c>
    </row>
    <row r="657" spans="1:6" s="8" customFormat="1" ht="24" x14ac:dyDescent="0.2">
      <c r="A657" s="145" t="s">
        <v>1215</v>
      </c>
      <c r="B657" s="146" t="s">
        <v>2433</v>
      </c>
      <c r="C657" s="345">
        <v>643</v>
      </c>
      <c r="D657" s="149"/>
      <c r="E657" s="149"/>
      <c r="F657" s="148" t="str">
        <f t="shared" si="11"/>
        <v>-</v>
      </c>
    </row>
    <row r="658" spans="1:6" s="8" customFormat="1" x14ac:dyDescent="0.2">
      <c r="A658" s="145" t="s">
        <v>1215</v>
      </c>
      <c r="B658" s="146" t="s">
        <v>3016</v>
      </c>
      <c r="C658" s="345">
        <v>644</v>
      </c>
      <c r="D658" s="149">
        <v>5</v>
      </c>
      <c r="E658" s="149">
        <v>5</v>
      </c>
      <c r="F658" s="148">
        <f t="shared" si="11"/>
        <v>100</v>
      </c>
    </row>
    <row r="659" spans="1:6" s="8" customFormat="1" x14ac:dyDescent="0.2">
      <c r="A659" s="145" t="s">
        <v>1215</v>
      </c>
      <c r="B659" s="146" t="s">
        <v>3555</v>
      </c>
      <c r="C659" s="345">
        <v>645</v>
      </c>
      <c r="D659" s="149"/>
      <c r="E659" s="149"/>
      <c r="F659" s="148" t="str">
        <f t="shared" si="11"/>
        <v>-</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v>15606</v>
      </c>
      <c r="E663" s="149">
        <v>1457</v>
      </c>
      <c r="F663" s="148">
        <f t="shared" si="11"/>
        <v>9.3361527617582993</v>
      </c>
    </row>
    <row r="664" spans="1:6" s="8" customFormat="1" x14ac:dyDescent="0.2">
      <c r="A664" s="145">
        <v>63311</v>
      </c>
      <c r="B664" s="146" t="s">
        <v>372</v>
      </c>
      <c r="C664" s="345">
        <v>650</v>
      </c>
      <c r="D664" s="149">
        <v>99358</v>
      </c>
      <c r="E664" s="149">
        <v>0</v>
      </c>
      <c r="F664" s="148">
        <f t="shared" si="11"/>
        <v>0</v>
      </c>
    </row>
    <row r="665" spans="1:6" s="8" customFormat="1" x14ac:dyDescent="0.2">
      <c r="A665" s="145">
        <v>63312</v>
      </c>
      <c r="B665" s="146" t="s">
        <v>26</v>
      </c>
      <c r="C665" s="345">
        <v>651</v>
      </c>
      <c r="D665" s="149">
        <v>26600</v>
      </c>
      <c r="E665" s="149">
        <v>20900</v>
      </c>
      <c r="F665" s="148">
        <f t="shared" si="11"/>
        <v>78.571428571428569</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v>2330499</v>
      </c>
      <c r="E668" s="149">
        <v>386642</v>
      </c>
      <c r="F668" s="148">
        <f t="shared" si="11"/>
        <v>16.590524175294647</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v>1397819</v>
      </c>
      <c r="E676" s="149">
        <v>689692</v>
      </c>
      <c r="F676" s="148">
        <f t="shared" si="11"/>
        <v>49.340579860482656</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c r="E702" s="149"/>
      <c r="F702" s="148" t="str">
        <f>IF(D702&lt;&gt;0,IF(E702/D702&gt;=100,"&gt;&gt;100",E702/D702*100),"-")</f>
        <v>-</v>
      </c>
    </row>
    <row r="703" spans="1:6" s="8" customFormat="1" x14ac:dyDescent="0.2">
      <c r="A703" s="145">
        <v>32121</v>
      </c>
      <c r="B703" s="146" t="s">
        <v>3797</v>
      </c>
      <c r="C703" s="345">
        <v>689</v>
      </c>
      <c r="D703" s="149">
        <v>26119</v>
      </c>
      <c r="E703" s="149">
        <v>25048</v>
      </c>
      <c r="F703" s="148">
        <f>IF(D703&lt;&gt;0,IF(E703/D703&gt;=100,"&gt;&gt;100",E703/D703*100),"-")</f>
        <v>95.899536735709631</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0</v>
      </c>
      <c r="E705" s="149">
        <v>0</v>
      </c>
      <c r="F705" s="148" t="str">
        <f>IF(D705&lt;&gt;0,IF(E705/D705&gt;=100,"&gt;&gt;100",E705/D705*100),"-")</f>
        <v>-</v>
      </c>
    </row>
    <row r="706" spans="1:6" s="8" customFormat="1" x14ac:dyDescent="0.2">
      <c r="A706" s="145" t="s">
        <v>3798</v>
      </c>
      <c r="B706" s="146" t="s">
        <v>3799</v>
      </c>
      <c r="C706" s="345">
        <v>692</v>
      </c>
      <c r="D706" s="149">
        <v>2438</v>
      </c>
      <c r="E706" s="149">
        <v>0</v>
      </c>
      <c r="F706" s="148">
        <f>IF(D706&lt;&gt;0,IF(E706/D706&gt;=100,"&gt;&gt;100",E706/D706*100),"-")</f>
        <v>0</v>
      </c>
    </row>
    <row r="707" spans="1:6" s="8" customFormat="1" x14ac:dyDescent="0.2">
      <c r="A707" s="145" t="s">
        <v>3800</v>
      </c>
      <c r="B707" s="146" t="s">
        <v>3801</v>
      </c>
      <c r="C707" s="345">
        <v>693</v>
      </c>
      <c r="D707" s="149">
        <v>0</v>
      </c>
      <c r="E707" s="149">
        <v>3246</v>
      </c>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72713</v>
      </c>
      <c r="E710" s="149">
        <v>75626</v>
      </c>
      <c r="F710" s="148">
        <f t="shared" ref="F710:F773" si="13">IF(D710&lt;&gt;0,IF(E710/D710&gt;=100,"&gt;&gt;100",E710/D710*100),"-")</f>
        <v>104.00616120913728</v>
      </c>
    </row>
    <row r="711" spans="1:6" s="8" customFormat="1" x14ac:dyDescent="0.2">
      <c r="A711" s="145" t="s">
        <v>1135</v>
      </c>
      <c r="B711" s="146" t="s">
        <v>1136</v>
      </c>
      <c r="C711" s="345">
        <v>697</v>
      </c>
      <c r="D711" s="149">
        <v>10901</v>
      </c>
      <c r="E711" s="149">
        <v>12612</v>
      </c>
      <c r="F711" s="148">
        <f t="shared" si="13"/>
        <v>115.69580772406201</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v>3625</v>
      </c>
      <c r="E744" s="149">
        <v>8035</v>
      </c>
      <c r="F744" s="148">
        <f t="shared" si="13"/>
        <v>221.65517241379308</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v>70100</v>
      </c>
      <c r="E786" s="149">
        <v>58900</v>
      </c>
      <c r="F786" s="148">
        <f t="shared" si="14"/>
        <v>84.022824536376604</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v>45000</v>
      </c>
      <c r="E789" s="149">
        <v>75000</v>
      </c>
      <c r="F789" s="148">
        <f t="shared" si="14"/>
        <v>166.66666666666669</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v>39000</v>
      </c>
      <c r="E791" s="149">
        <v>52000</v>
      </c>
      <c r="F791" s="148">
        <f t="shared" si="14"/>
        <v>133.33333333333331</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v>0</v>
      </c>
      <c r="E794" s="149">
        <v>60300</v>
      </c>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v>0</v>
      </c>
      <c r="E800" s="149">
        <v>580430</v>
      </c>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MARICA MARIĆ</v>
      </c>
      <c r="D995" s="293"/>
      <c r="E995" s="293"/>
    </row>
    <row r="996" spans="1:5" ht="15" customHeight="1" x14ac:dyDescent="0.2">
      <c r="A996" s="291" t="str">
        <f>IF(RefStr!H27="","Telefon za kontakt: _________________","Telefon za kontakt: " &amp; RefStr!H27)</f>
        <v>Telefon za kontakt: 034/257-123</v>
      </c>
      <c r="C996" s="292"/>
    </row>
    <row r="997" spans="1:5" ht="15" customHeight="1" x14ac:dyDescent="0.2">
      <c r="A997" s="291" t="str">
        <f>IF(RefStr!H33="","Odgovorna osoba: _____________________________","Odgovorna osoba: " &amp; RefStr!H33)</f>
        <v>Odgovorna osoba: IVICA KOVAČEVIĆ, dipl.ing.</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84" activePane="bottomLeft" state="frozen"/>
      <selection pane="bottomLeft" activeCell="E256" sqref="E25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32512</v>
      </c>
      <c r="C4" s="429"/>
      <c r="D4" s="429"/>
      <c r="E4" s="430">
        <f>SUM(Skriveni!G977:G1286)</f>
        <v>160232751.21399999</v>
      </c>
      <c r="F4" s="431"/>
    </row>
    <row r="5" spans="1:6" ht="15" customHeight="1" x14ac:dyDescent="0.2">
      <c r="B5" s="428" t="str">
        <f>"Naziv: "&amp;IF(RefStr!B10&lt;&gt;"",RefStr!B10,"_______________________________________")</f>
        <v>Naziv: OPĆINA JAKŠIĆ</v>
      </c>
      <c r="C5" s="429"/>
      <c r="D5" s="429"/>
      <c r="E5" s="432" t="s">
        <v>7</v>
      </c>
      <c r="F5" s="432"/>
    </row>
    <row r="6" spans="1:6" ht="15" customHeight="1" x14ac:dyDescent="0.2">
      <c r="A6" s="24"/>
      <c r="B6" s="426" t="str">
        <f xml:space="preserve"> "Razina: " &amp; RefStr!B16 &amp; ", Razdjel: " &amp; TEXT(INT(VALUE(RefStr!B20)), "000")</f>
        <v>Razina: 22, Razdjel: 000</v>
      </c>
      <c r="C6" s="427"/>
      <c r="D6" s="427"/>
      <c r="E6" s="427"/>
      <c r="F6" s="427"/>
    </row>
    <row r="7" spans="1:6" ht="15" customHeight="1" x14ac:dyDescent="0.2">
      <c r="A7" s="24"/>
      <c r="B7" s="426" t="str">
        <f>"Djelatnost: " &amp; RefStr!B18 &amp; " " &amp; RefStr!C18</f>
        <v>Djelatnost: 8411 Opće djelatnosti javne uprave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24920671</v>
      </c>
      <c r="E12" s="96">
        <f>E13+E74</f>
        <v>28342887</v>
      </c>
      <c r="F12" s="123">
        <f t="shared" ref="F12:F75" si="0">IF(D12&gt;0,IF(E12/D12&gt;=100,"&gt;&gt;100",E12/D12*100),"-")</f>
        <v>113.7324392268571</v>
      </c>
    </row>
    <row r="13" spans="1:6" s="3" customFormat="1" x14ac:dyDescent="0.2">
      <c r="A13" s="132">
        <v>0</v>
      </c>
      <c r="B13" s="314" t="s">
        <v>521</v>
      </c>
      <c r="C13" s="303">
        <v>2</v>
      </c>
      <c r="D13" s="97">
        <f>D14+D18+D57+D58+D62+D69</f>
        <v>19579300</v>
      </c>
      <c r="E13" s="97">
        <f>E14+E18+E57+E58+E62+E69</f>
        <v>22567130</v>
      </c>
      <c r="F13" s="124">
        <f t="shared" si="0"/>
        <v>115.26014719627362</v>
      </c>
    </row>
    <row r="14" spans="1:6" s="3" customFormat="1" x14ac:dyDescent="0.2">
      <c r="A14" s="132" t="s">
        <v>1564</v>
      </c>
      <c r="B14" s="314" t="s">
        <v>3259</v>
      </c>
      <c r="C14" s="303">
        <v>3</v>
      </c>
      <c r="D14" s="97">
        <f>D15+D16-D17</f>
        <v>4546053</v>
      </c>
      <c r="E14" s="97">
        <f>E15+E16-E17</f>
        <v>4560553</v>
      </c>
      <c r="F14" s="124">
        <f t="shared" si="0"/>
        <v>100.31895800598893</v>
      </c>
    </row>
    <row r="15" spans="1:6" s="3" customFormat="1" x14ac:dyDescent="0.2">
      <c r="A15" s="132" t="s">
        <v>3260</v>
      </c>
      <c r="B15" s="314" t="s">
        <v>3261</v>
      </c>
      <c r="C15" s="303">
        <v>4</v>
      </c>
      <c r="D15" s="94">
        <v>4546053</v>
      </c>
      <c r="E15" s="94">
        <v>4560553</v>
      </c>
      <c r="F15" s="125">
        <f t="shared" si="0"/>
        <v>100.31895800598893</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13672180</v>
      </c>
      <c r="E18" s="97">
        <f>E19+E25+E35+E41+E47+E51</f>
        <v>15294636</v>
      </c>
      <c r="F18" s="124">
        <f t="shared" si="0"/>
        <v>111.86684201056451</v>
      </c>
    </row>
    <row r="19" spans="1:6" s="3" customFormat="1" x14ac:dyDescent="0.2">
      <c r="A19" s="315" t="s">
        <v>362</v>
      </c>
      <c r="B19" s="314" t="s">
        <v>3928</v>
      </c>
      <c r="C19" s="303">
        <v>8</v>
      </c>
      <c r="D19" s="97">
        <f>SUM(D20:D23)-D24</f>
        <v>13261794</v>
      </c>
      <c r="E19" s="97">
        <f>SUM(E20:E23)-E24</f>
        <v>14962852</v>
      </c>
      <c r="F19" s="124">
        <f t="shared" si="0"/>
        <v>112.82675631969552</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9624958</v>
      </c>
      <c r="E21" s="94">
        <v>9923247</v>
      </c>
      <c r="F21" s="125">
        <f t="shared" si="0"/>
        <v>103.09912001693931</v>
      </c>
    </row>
    <row r="22" spans="1:6" s="3" customFormat="1" x14ac:dyDescent="0.2">
      <c r="A22" s="132" t="s">
        <v>365</v>
      </c>
      <c r="B22" s="314" t="s">
        <v>2882</v>
      </c>
      <c r="C22" s="303">
        <v>11</v>
      </c>
      <c r="D22" s="94">
        <v>3575345</v>
      </c>
      <c r="E22" s="94">
        <v>5345272</v>
      </c>
      <c r="F22" s="125">
        <f t="shared" si="0"/>
        <v>149.50367027517623</v>
      </c>
    </row>
    <row r="23" spans="1:6" s="3" customFormat="1" x14ac:dyDescent="0.2">
      <c r="A23" s="132" t="s">
        <v>366</v>
      </c>
      <c r="B23" s="314" t="s">
        <v>384</v>
      </c>
      <c r="C23" s="303">
        <v>12</v>
      </c>
      <c r="D23" s="94">
        <v>2044431</v>
      </c>
      <c r="E23" s="94">
        <v>2044431</v>
      </c>
      <c r="F23" s="125">
        <f t="shared" si="0"/>
        <v>100</v>
      </c>
    </row>
    <row r="24" spans="1:6" s="3" customFormat="1" x14ac:dyDescent="0.2">
      <c r="A24" s="132" t="s">
        <v>367</v>
      </c>
      <c r="B24" s="314" t="s">
        <v>1155</v>
      </c>
      <c r="C24" s="303">
        <v>13</v>
      </c>
      <c r="D24" s="94">
        <v>1982940</v>
      </c>
      <c r="E24" s="94">
        <v>2350098</v>
      </c>
      <c r="F24" s="125">
        <f t="shared" si="0"/>
        <v>118.51584011619111</v>
      </c>
    </row>
    <row r="25" spans="1:6" s="3" customFormat="1" x14ac:dyDescent="0.2">
      <c r="A25" s="315" t="s">
        <v>1156</v>
      </c>
      <c r="B25" s="314" t="s">
        <v>1261</v>
      </c>
      <c r="C25" s="303">
        <v>14</v>
      </c>
      <c r="D25" s="97">
        <f>SUM(D26:D33)-D34</f>
        <v>204379</v>
      </c>
      <c r="E25" s="97">
        <f>SUM(E26:E33)-E34</f>
        <v>172077</v>
      </c>
      <c r="F25" s="124">
        <f t="shared" si="0"/>
        <v>84.195049393528691</v>
      </c>
    </row>
    <row r="26" spans="1:6" s="3" customFormat="1" x14ac:dyDescent="0.2">
      <c r="A26" s="132" t="s">
        <v>1157</v>
      </c>
      <c r="B26" s="314" t="s">
        <v>3941</v>
      </c>
      <c r="C26" s="303">
        <v>15</v>
      </c>
      <c r="D26" s="94">
        <v>185949</v>
      </c>
      <c r="E26" s="94">
        <v>148390</v>
      </c>
      <c r="F26" s="125">
        <f t="shared" si="0"/>
        <v>79.80145093547155</v>
      </c>
    </row>
    <row r="27" spans="1:6" s="3" customFormat="1" x14ac:dyDescent="0.2">
      <c r="A27" s="132" t="s">
        <v>1158</v>
      </c>
      <c r="B27" s="314" t="s">
        <v>3965</v>
      </c>
      <c r="C27" s="303">
        <v>16</v>
      </c>
      <c r="D27" s="94">
        <v>3670</v>
      </c>
      <c r="E27" s="94">
        <v>3670</v>
      </c>
      <c r="F27" s="125">
        <f t="shared" si="0"/>
        <v>100</v>
      </c>
    </row>
    <row r="28" spans="1:6" s="3" customFormat="1" x14ac:dyDescent="0.2">
      <c r="A28" s="132" t="s">
        <v>1159</v>
      </c>
      <c r="B28" s="314" t="s">
        <v>3943</v>
      </c>
      <c r="C28" s="303">
        <v>17</v>
      </c>
      <c r="D28" s="94">
        <v>5062</v>
      </c>
      <c r="E28" s="94">
        <v>5062</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284000</v>
      </c>
      <c r="E32" s="94">
        <v>290369</v>
      </c>
      <c r="F32" s="125">
        <f t="shared" si="0"/>
        <v>102.24260563380281</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274302</v>
      </c>
      <c r="E34" s="94">
        <v>275414</v>
      </c>
      <c r="F34" s="125">
        <f t="shared" si="0"/>
        <v>100.40539259648125</v>
      </c>
    </row>
    <row r="35" spans="1:6" s="3" customFormat="1" x14ac:dyDescent="0.2">
      <c r="A35" s="316" t="s">
        <v>2455</v>
      </c>
      <c r="B35" s="314" t="s">
        <v>3133</v>
      </c>
      <c r="C35" s="303">
        <v>24</v>
      </c>
      <c r="D35" s="97">
        <f>SUM(D36:D39)-D40</f>
        <v>197666</v>
      </c>
      <c r="E35" s="97">
        <f>SUM(E36:E39)-E40</f>
        <v>136848</v>
      </c>
      <c r="F35" s="124">
        <f t="shared" si="0"/>
        <v>69.231936701304221</v>
      </c>
    </row>
    <row r="36" spans="1:6" s="3" customFormat="1" x14ac:dyDescent="0.2">
      <c r="A36" s="272" t="s">
        <v>2870</v>
      </c>
      <c r="B36" s="314" t="s">
        <v>3948</v>
      </c>
      <c r="C36" s="303">
        <v>25</v>
      </c>
      <c r="D36" s="94">
        <v>389439</v>
      </c>
      <c r="E36" s="94">
        <v>389439</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191773</v>
      </c>
      <c r="E40" s="94">
        <v>252591</v>
      </c>
      <c r="F40" s="125">
        <f t="shared" si="0"/>
        <v>131.71353631637405</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8341</v>
      </c>
      <c r="E51" s="97">
        <f>SUM(E52:E55)-E56</f>
        <v>22859</v>
      </c>
      <c r="F51" s="124">
        <f t="shared" si="0"/>
        <v>274.05586860088721</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74516</v>
      </c>
      <c r="E53" s="94">
        <v>95631</v>
      </c>
      <c r="F53" s="125">
        <f t="shared" si="0"/>
        <v>128.3361962531537</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v>305757</v>
      </c>
      <c r="E55" s="94">
        <v>305757</v>
      </c>
      <c r="F55" s="125">
        <f t="shared" si="0"/>
        <v>100</v>
      </c>
    </row>
    <row r="56" spans="1:6" s="3" customFormat="1" x14ac:dyDescent="0.2">
      <c r="A56" s="132" t="s">
        <v>448</v>
      </c>
      <c r="B56" s="314" t="s">
        <v>449</v>
      </c>
      <c r="C56" s="303">
        <v>45</v>
      </c>
      <c r="D56" s="94">
        <v>371932</v>
      </c>
      <c r="E56" s="94">
        <v>378529</v>
      </c>
      <c r="F56" s="125">
        <f t="shared" si="0"/>
        <v>101.77371132357527</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47222</v>
      </c>
      <c r="E60" s="94">
        <v>52296</v>
      </c>
      <c r="F60" s="125">
        <f t="shared" si="0"/>
        <v>110.74499174113761</v>
      </c>
    </row>
    <row r="61" spans="1:6" s="3" customFormat="1" x14ac:dyDescent="0.2">
      <c r="A61" s="132" t="s">
        <v>456</v>
      </c>
      <c r="B61" s="314" t="s">
        <v>617</v>
      </c>
      <c r="C61" s="303">
        <v>50</v>
      </c>
      <c r="D61" s="94">
        <v>47222</v>
      </c>
      <c r="E61" s="94">
        <v>52296</v>
      </c>
      <c r="F61" s="125">
        <f t="shared" si="0"/>
        <v>110.74499174113761</v>
      </c>
    </row>
    <row r="62" spans="1:6" s="3" customFormat="1" x14ac:dyDescent="0.2">
      <c r="A62" s="132" t="s">
        <v>618</v>
      </c>
      <c r="B62" s="314" t="s">
        <v>3383</v>
      </c>
      <c r="C62" s="303">
        <v>51</v>
      </c>
      <c r="D62" s="97">
        <f>SUM(D63:D68)</f>
        <v>1361067</v>
      </c>
      <c r="E62" s="97">
        <f>SUM(E63:E68)</f>
        <v>2711941</v>
      </c>
      <c r="F62" s="124">
        <f t="shared" si="0"/>
        <v>199.25110226021204</v>
      </c>
    </row>
    <row r="63" spans="1:6" s="3" customFormat="1" x14ac:dyDescent="0.2">
      <c r="A63" s="132" t="s">
        <v>619</v>
      </c>
      <c r="B63" s="314" t="s">
        <v>620</v>
      </c>
      <c r="C63" s="303">
        <v>52</v>
      </c>
      <c r="D63" s="94">
        <v>1361067</v>
      </c>
      <c r="E63" s="94">
        <v>2711941</v>
      </c>
      <c r="F63" s="125">
        <f t="shared" si="0"/>
        <v>199.25110226021204</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5341371</v>
      </c>
      <c r="E74" s="97">
        <f>E75+E84+E92+E123+E139+E151+E168+E169</f>
        <v>5775757</v>
      </c>
      <c r="F74" s="124">
        <f t="shared" si="0"/>
        <v>108.13248134233702</v>
      </c>
    </row>
    <row r="75" spans="1:6" s="3" customFormat="1" x14ac:dyDescent="0.2">
      <c r="A75" s="272" t="s">
        <v>2744</v>
      </c>
      <c r="B75" s="314" t="s">
        <v>322</v>
      </c>
      <c r="C75" s="303">
        <v>64</v>
      </c>
      <c r="D75" s="97">
        <f>+D76+D81+D82+D83</f>
        <v>1579836</v>
      </c>
      <c r="E75" s="97">
        <f>+E76+E81+E82+E83</f>
        <v>2256522</v>
      </c>
      <c r="F75" s="124">
        <f t="shared" si="0"/>
        <v>142.83267377120157</v>
      </c>
    </row>
    <row r="76" spans="1:6" s="3" customFormat="1" x14ac:dyDescent="0.2">
      <c r="A76" s="132" t="s">
        <v>3429</v>
      </c>
      <c r="B76" s="317" t="s">
        <v>1885</v>
      </c>
      <c r="C76" s="303">
        <v>65</v>
      </c>
      <c r="D76" s="97">
        <f>SUM(D77:D80)</f>
        <v>1579836</v>
      </c>
      <c r="E76" s="97">
        <f>SUM(E77:E80)</f>
        <v>2256522</v>
      </c>
      <c r="F76" s="124">
        <f t="shared" ref="F76:F139" si="1">IF(D76&gt;0,IF(E76/D76&gt;=100,"&gt;&gt;100",E76/D76*100),"-")</f>
        <v>142.83267377120157</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1579836</v>
      </c>
      <c r="E78" s="94">
        <v>2256522</v>
      </c>
      <c r="F78" s="125">
        <f t="shared" si="1"/>
        <v>142.83267377120157</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0</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c r="F91" s="125" t="str">
        <f t="shared" si="1"/>
        <v>-</v>
      </c>
    </row>
    <row r="92" spans="1:6" s="3" customFormat="1" x14ac:dyDescent="0.2">
      <c r="A92" s="132" t="s">
        <v>4180</v>
      </c>
      <c r="B92" s="314" t="s">
        <v>2949</v>
      </c>
      <c r="C92" s="303">
        <v>81</v>
      </c>
      <c r="D92" s="97">
        <f>D93+D111-D122</f>
        <v>37526</v>
      </c>
      <c r="E92" s="97">
        <f>E93+E111-E122</f>
        <v>31153</v>
      </c>
      <c r="F92" s="124">
        <f t="shared" si="1"/>
        <v>83.017108138357415</v>
      </c>
    </row>
    <row r="93" spans="1:6" s="3" customFormat="1" x14ac:dyDescent="0.2">
      <c r="A93" s="132"/>
      <c r="B93" s="314" t="s">
        <v>2950</v>
      </c>
      <c r="C93" s="303">
        <v>82</v>
      </c>
      <c r="D93" s="97">
        <f>SUM(D94:D110)</f>
        <v>37526</v>
      </c>
      <c r="E93" s="97">
        <f>SUM(E94:E110)</f>
        <v>31153</v>
      </c>
      <c r="F93" s="124">
        <f t="shared" si="1"/>
        <v>83.017108138357415</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v>37526</v>
      </c>
      <c r="E103" s="94">
        <v>31153</v>
      </c>
      <c r="F103" s="125">
        <f t="shared" si="1"/>
        <v>83.017108138357415</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2005700</v>
      </c>
      <c r="E139" s="97">
        <f>E140+E147-E150</f>
        <v>2005700</v>
      </c>
      <c r="F139" s="124">
        <f t="shared" si="1"/>
        <v>100</v>
      </c>
    </row>
    <row r="140" spans="1:6" s="3" customFormat="1" x14ac:dyDescent="0.2">
      <c r="A140" s="132"/>
      <c r="B140" s="314" t="s">
        <v>2956</v>
      </c>
      <c r="C140" s="303">
        <v>129</v>
      </c>
      <c r="D140" s="97">
        <f>SUM(D141:D146)</f>
        <v>2005700</v>
      </c>
      <c r="E140" s="97">
        <f>SUM(E141:E146)</f>
        <v>2005700</v>
      </c>
      <c r="F140" s="124">
        <f t="shared" ref="F140:F203" si="2">IF(D140&gt;0,IF(E140/D140&gt;=100,"&gt;&gt;100",E140/D140*100),"-")</f>
        <v>100</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v>2005700</v>
      </c>
      <c r="E144" s="94">
        <v>2005700</v>
      </c>
      <c r="F144" s="125">
        <f t="shared" si="2"/>
        <v>100</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689209</v>
      </c>
      <c r="E151" s="97">
        <f>SUM(E152:E154)+SUM(E162:E166)-E167</f>
        <v>853024</v>
      </c>
      <c r="F151" s="124">
        <f t="shared" si="2"/>
        <v>123.7685520647583</v>
      </c>
    </row>
    <row r="152" spans="1:6" s="3" customFormat="1" x14ac:dyDescent="0.2">
      <c r="A152" s="272" t="s">
        <v>1616</v>
      </c>
      <c r="B152" s="314" t="s">
        <v>1617</v>
      </c>
      <c r="C152" s="303">
        <v>141</v>
      </c>
      <c r="D152" s="94">
        <v>108189</v>
      </c>
      <c r="E152" s="94">
        <v>108335</v>
      </c>
      <c r="F152" s="125">
        <f t="shared" si="2"/>
        <v>100.13494902439251</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v>190587</v>
      </c>
      <c r="E162" s="94">
        <v>208266</v>
      </c>
      <c r="F162" s="125">
        <f t="shared" si="2"/>
        <v>109.27607864125046</v>
      </c>
    </row>
    <row r="163" spans="1:6" s="3" customFormat="1" x14ac:dyDescent="0.2">
      <c r="A163" s="272" t="s">
        <v>3804</v>
      </c>
      <c r="B163" s="318" t="s">
        <v>2432</v>
      </c>
      <c r="C163" s="303">
        <v>152</v>
      </c>
      <c r="D163" s="94">
        <v>390433</v>
      </c>
      <c r="E163" s="94">
        <v>536423</v>
      </c>
      <c r="F163" s="125">
        <f t="shared" si="2"/>
        <v>137.39181882678974</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1029100</v>
      </c>
      <c r="E168" s="94">
        <v>629358</v>
      </c>
      <c r="F168" s="125">
        <f t="shared" si="2"/>
        <v>61.156155864347483</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24920671</v>
      </c>
      <c r="E173" s="97">
        <f>E174+E234</f>
        <v>28342887</v>
      </c>
      <c r="F173" s="124">
        <f t="shared" si="2"/>
        <v>113.7324392268571</v>
      </c>
    </row>
    <row r="174" spans="1:6" s="3" customFormat="1" x14ac:dyDescent="0.2">
      <c r="A174" s="272" t="s">
        <v>3813</v>
      </c>
      <c r="B174" s="314" t="s">
        <v>1145</v>
      </c>
      <c r="C174" s="303">
        <v>163</v>
      </c>
      <c r="D174" s="97">
        <f>D175+D186+D187+D203+D231</f>
        <v>117165</v>
      </c>
      <c r="E174" s="97">
        <f>E175+E186+E187+E203+E231</f>
        <v>32869</v>
      </c>
      <c r="F174" s="124">
        <f t="shared" si="2"/>
        <v>28.053599624461228</v>
      </c>
    </row>
    <row r="175" spans="1:6" s="3" customFormat="1" x14ac:dyDescent="0.2">
      <c r="A175" s="272" t="s">
        <v>1181</v>
      </c>
      <c r="B175" s="314" t="s">
        <v>1547</v>
      </c>
      <c r="C175" s="303">
        <v>164</v>
      </c>
      <c r="D175" s="97">
        <f>SUM(D176:D178)+SUM(D182:D185)</f>
        <v>117165</v>
      </c>
      <c r="E175" s="97">
        <f>SUM(E176:E178)+SUM(E182:E185)</f>
        <v>32869</v>
      </c>
      <c r="F175" s="124">
        <f t="shared" si="2"/>
        <v>28.053599624461228</v>
      </c>
    </row>
    <row r="176" spans="1:6" s="3" customFormat="1" x14ac:dyDescent="0.2">
      <c r="A176" s="272" t="s">
        <v>1182</v>
      </c>
      <c r="B176" s="314" t="s">
        <v>1183</v>
      </c>
      <c r="C176" s="303">
        <v>165</v>
      </c>
      <c r="D176" s="94"/>
      <c r="E176" s="94"/>
      <c r="F176" s="125" t="str">
        <f t="shared" si="2"/>
        <v>-</v>
      </c>
    </row>
    <row r="177" spans="1:6" s="3" customFormat="1" x14ac:dyDescent="0.2">
      <c r="A177" s="272" t="s">
        <v>1184</v>
      </c>
      <c r="B177" s="314" t="s">
        <v>1185</v>
      </c>
      <c r="C177" s="303">
        <v>166</v>
      </c>
      <c r="D177" s="94">
        <v>17807</v>
      </c>
      <c r="E177" s="94">
        <v>32869</v>
      </c>
      <c r="F177" s="125">
        <f t="shared" si="2"/>
        <v>184.58471387656539</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v>99358</v>
      </c>
      <c r="E184" s="94"/>
      <c r="F184" s="125">
        <f t="shared" si="2"/>
        <v>0</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24803506</v>
      </c>
      <c r="E234" s="97">
        <f>+E235+E243-E247+E251+E252+E253</f>
        <v>28310018</v>
      </c>
      <c r="F234" s="124">
        <f t="shared" si="3"/>
        <v>114.13716270594972</v>
      </c>
    </row>
    <row r="235" spans="1:6" s="3" customFormat="1" x14ac:dyDescent="0.2">
      <c r="A235" s="132" t="s">
        <v>1279</v>
      </c>
      <c r="B235" s="314" t="s">
        <v>3395</v>
      </c>
      <c r="C235" s="303">
        <v>224</v>
      </c>
      <c r="D235" s="97">
        <f>D236-D239</f>
        <v>21622526</v>
      </c>
      <c r="E235" s="97">
        <f>E236-E239</f>
        <v>24603983</v>
      </c>
      <c r="F235" s="124">
        <f t="shared" si="3"/>
        <v>113.78866187974523</v>
      </c>
    </row>
    <row r="236" spans="1:6" s="3" customFormat="1" x14ac:dyDescent="0.2">
      <c r="A236" s="132" t="s">
        <v>1280</v>
      </c>
      <c r="B236" s="314" t="s">
        <v>3396</v>
      </c>
      <c r="C236" s="303">
        <v>225</v>
      </c>
      <c r="D236" s="97">
        <f>SUM(D237:D238)</f>
        <v>21622526</v>
      </c>
      <c r="E236" s="97">
        <f>SUM(E237:E238)</f>
        <v>24603983</v>
      </c>
      <c r="F236" s="124">
        <f t="shared" si="3"/>
        <v>113.78866187974523</v>
      </c>
    </row>
    <row r="237" spans="1:6" s="3" customFormat="1" x14ac:dyDescent="0.2">
      <c r="A237" s="132" t="s">
        <v>1281</v>
      </c>
      <c r="B237" s="314" t="s">
        <v>1282</v>
      </c>
      <c r="C237" s="303">
        <v>226</v>
      </c>
      <c r="D237" s="94">
        <v>21622526</v>
      </c>
      <c r="E237" s="94">
        <v>24603983</v>
      </c>
      <c r="F237" s="125">
        <f t="shared" si="3"/>
        <v>113.78866187974523</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23328856</v>
      </c>
      <c r="E243" s="97">
        <f>SUM(E244:E246)</f>
        <v>27310511</v>
      </c>
      <c r="F243" s="124">
        <f t="shared" si="3"/>
        <v>117.06751072577242</v>
      </c>
    </row>
    <row r="244" spans="1:6" s="3" customFormat="1" x14ac:dyDescent="0.2">
      <c r="A244" s="132" t="s">
        <v>2861</v>
      </c>
      <c r="B244" s="314" t="s">
        <v>4121</v>
      </c>
      <c r="C244" s="303">
        <v>233</v>
      </c>
      <c r="D244" s="94">
        <v>23328856</v>
      </c>
      <c r="E244" s="94">
        <v>27310511</v>
      </c>
      <c r="F244" s="125">
        <f t="shared" si="3"/>
        <v>117.06751072577242</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21866185</v>
      </c>
      <c r="E247" s="97">
        <f>SUM(E248:E250)</f>
        <v>25086858</v>
      </c>
      <c r="F247" s="124">
        <f t="shared" si="3"/>
        <v>114.72901194241246</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21866185</v>
      </c>
      <c r="E249" s="94">
        <v>25086858</v>
      </c>
      <c r="F249" s="125">
        <f t="shared" si="3"/>
        <v>114.72901194241246</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689209</v>
      </c>
      <c r="E251" s="94">
        <v>853024</v>
      </c>
      <c r="F251" s="125">
        <f t="shared" si="3"/>
        <v>123.7685520647583</v>
      </c>
    </row>
    <row r="252" spans="1:6" s="3" customFormat="1" x14ac:dyDescent="0.2">
      <c r="A252" s="132" t="s">
        <v>2595</v>
      </c>
      <c r="B252" s="317" t="s">
        <v>1574</v>
      </c>
      <c r="C252" s="303">
        <v>241</v>
      </c>
      <c r="D252" s="94">
        <v>1029100</v>
      </c>
      <c r="E252" s="94">
        <v>629358</v>
      </c>
      <c r="F252" s="125">
        <f t="shared" si="3"/>
        <v>61.156155864347483</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v>37526</v>
      </c>
      <c r="E259" s="94">
        <v>31153</v>
      </c>
      <c r="F259" s="125">
        <f t="shared" si="4"/>
        <v>83.017108138357415</v>
      </c>
    </row>
    <row r="260" spans="1:6" s="3" customFormat="1" x14ac:dyDescent="0.2">
      <c r="A260" s="132" t="s">
        <v>3171</v>
      </c>
      <c r="B260" s="314" t="s">
        <v>3172</v>
      </c>
      <c r="C260" s="303">
        <v>248</v>
      </c>
      <c r="D260" s="94">
        <v>671659</v>
      </c>
      <c r="E260" s="94">
        <v>811062</v>
      </c>
      <c r="F260" s="125">
        <f t="shared" si="4"/>
        <v>120.7550259878897</v>
      </c>
    </row>
    <row r="261" spans="1:6" s="3" customFormat="1" x14ac:dyDescent="0.2">
      <c r="A261" s="132" t="s">
        <v>3171</v>
      </c>
      <c r="B261" s="314" t="s">
        <v>3173</v>
      </c>
      <c r="C261" s="303">
        <v>249</v>
      </c>
      <c r="D261" s="94">
        <v>17550</v>
      </c>
      <c r="E261" s="94">
        <v>41962</v>
      </c>
      <c r="F261" s="125">
        <f t="shared" si="4"/>
        <v>239.09971509971507</v>
      </c>
    </row>
    <row r="262" spans="1:6" s="3" customFormat="1" x14ac:dyDescent="0.2">
      <c r="A262" s="132" t="s">
        <v>3174</v>
      </c>
      <c r="B262" s="314" t="s">
        <v>3175</v>
      </c>
      <c r="C262" s="303">
        <v>250</v>
      </c>
      <c r="D262" s="94">
        <v>244384</v>
      </c>
      <c r="E262" s="94">
        <v>35864</v>
      </c>
      <c r="F262" s="125">
        <f t="shared" si="4"/>
        <v>14.675265156475056</v>
      </c>
    </row>
    <row r="263" spans="1:6" s="3" customFormat="1" x14ac:dyDescent="0.2">
      <c r="A263" s="132" t="s">
        <v>3174</v>
      </c>
      <c r="B263" s="314" t="s">
        <v>3176</v>
      </c>
      <c r="C263" s="303">
        <v>251</v>
      </c>
      <c r="D263" s="94">
        <v>784716</v>
      </c>
      <c r="E263" s="94">
        <v>593494</v>
      </c>
      <c r="F263" s="125">
        <f t="shared" si="4"/>
        <v>75.631693504401582</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114743</v>
      </c>
      <c r="E287" s="94">
        <v>24930</v>
      </c>
      <c r="F287" s="125">
        <f t="shared" si="4"/>
        <v>21.726815579163873</v>
      </c>
    </row>
    <row r="288" spans="1:6" s="3" customFormat="1" x14ac:dyDescent="0.2">
      <c r="A288" s="132" t="s">
        <v>3177</v>
      </c>
      <c r="B288" s="314" t="s">
        <v>3274</v>
      </c>
      <c r="C288" s="303">
        <v>276</v>
      </c>
      <c r="D288" s="94">
        <v>2422</v>
      </c>
      <c r="E288" s="94">
        <v>7939</v>
      </c>
      <c r="F288" s="125">
        <f t="shared" si="4"/>
        <v>327.7869529314616</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MARICA MARIĆ</v>
      </c>
      <c r="B325" s="291"/>
      <c r="D325" s="293"/>
      <c r="E325" s="293"/>
      <c r="F325" s="291"/>
      <c r="G325" s="307"/>
    </row>
    <row r="326" spans="1:7" s="292" customFormat="1" ht="15" customHeight="1" x14ac:dyDescent="0.2">
      <c r="A326" s="291" t="str">
        <f>IF(RefStr!H27="","Telefon za kontakt: _________________","Telefon za kontakt: " &amp; RefStr!H27)</f>
        <v>Telefon za kontakt: 034/257-123</v>
      </c>
      <c r="B326" s="291"/>
      <c r="F326" s="291"/>
      <c r="G326" s="307"/>
    </row>
    <row r="327" spans="1:7" s="292" customFormat="1" ht="15" customHeight="1" x14ac:dyDescent="0.2">
      <c r="A327" s="291" t="str">
        <f>IF(RefStr!H33="","Odgovorna osoba: _____________________________","Odgovorna osoba: " &amp; RefStr!H33)</f>
        <v>Odgovorna osoba: IVICA KOVAČEVIĆ, dipl.ing.</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94" activePane="bottomLeft" state="frozen"/>
      <selection pane="bottomLeft" activeCell="E126" sqref="E12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32512</v>
      </c>
      <c r="C4" s="429"/>
      <c r="D4" s="429"/>
      <c r="E4" s="430">
        <f>SUM(Skriveni!G1287:G1423)</f>
        <v>5694067.4539999999</v>
      </c>
      <c r="F4" s="431"/>
    </row>
    <row r="5" spans="1:6" ht="15" customHeight="1" x14ac:dyDescent="0.2">
      <c r="B5" s="428" t="str">
        <f>"Naziv: "&amp;IF(RefStr!B10&lt;&gt;"",RefStr!B10,"_______________________________________")</f>
        <v>Naziv: OPĆINA JAKŠIĆ</v>
      </c>
      <c r="C5" s="429"/>
      <c r="D5" s="429"/>
      <c r="E5" s="432" t="s">
        <v>7</v>
      </c>
      <c r="F5" s="432"/>
    </row>
    <row r="6" spans="1:6" ht="15" customHeight="1" x14ac:dyDescent="0.2">
      <c r="A6" s="24"/>
      <c r="B6" s="426" t="str">
        <f xml:space="preserve"> "Razina: " &amp; RefStr!B16 &amp; ", Razdjel: " &amp; TEXT(INT(VALUE(RefStr!B20)), "000")</f>
        <v>Razina: 22, Razdjel: 000</v>
      </c>
      <c r="C6" s="427"/>
      <c r="D6" s="427"/>
      <c r="E6" s="427"/>
      <c r="F6" s="427"/>
    </row>
    <row r="7" spans="1:6" ht="15" customHeight="1" x14ac:dyDescent="0.2">
      <c r="A7" s="24"/>
      <c r="B7" s="426" t="str">
        <f>"Djelatnost: " &amp; RefStr!B18 &amp; " " &amp; RefStr!C18</f>
        <v>Djelatnost: 8411 Opće djelatnosti javne uprave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1600787</v>
      </c>
      <c r="E12" s="96">
        <f>E13+E17+E20+SUM(E24:E28)</f>
        <v>1628221</v>
      </c>
      <c r="F12" s="131">
        <f>IF(D12&gt;0,IF(E12/D12&gt;=100,"&gt;&gt;100",E12/D12*100),"-")</f>
        <v>101.71378203346228</v>
      </c>
    </row>
    <row r="13" spans="1:6" s="3" customFormat="1" x14ac:dyDescent="0.2">
      <c r="A13" s="132" t="s">
        <v>3260</v>
      </c>
      <c r="B13" s="104" t="s">
        <v>2674</v>
      </c>
      <c r="C13" s="303">
        <v>2</v>
      </c>
      <c r="D13" s="97">
        <f>SUM(D14:D16)</f>
        <v>1497804</v>
      </c>
      <c r="E13" s="97">
        <f>SUM(E14:E16)</f>
        <v>1620186</v>
      </c>
      <c r="F13" s="125">
        <f>IF(D13&gt;0,IF(E13/D13&gt;=100,"&gt;&gt;100",E13/D13*100),"-")</f>
        <v>108.17076199556151</v>
      </c>
    </row>
    <row r="14" spans="1:6" s="3" customFormat="1" x14ac:dyDescent="0.2">
      <c r="A14" s="132" t="s">
        <v>3758</v>
      </c>
      <c r="B14" s="105" t="s">
        <v>2490</v>
      </c>
      <c r="C14" s="303">
        <v>3</v>
      </c>
      <c r="D14" s="94">
        <v>1497804</v>
      </c>
      <c r="E14" s="94">
        <v>1620186</v>
      </c>
      <c r="F14" s="125">
        <f t="shared" ref="F14:F77" si="0">IF(D14&gt;0,IF(E14/D14&gt;=100,"&gt;&gt;100",E14/D14*100),"-")</f>
        <v>108.17076199556151</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v>102983</v>
      </c>
      <c r="E28" s="94">
        <v>8035</v>
      </c>
      <c r="F28" s="125">
        <f t="shared" si="0"/>
        <v>7.8022586252099861</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185028</v>
      </c>
      <c r="E35" s="97">
        <f>SUM(E36:E41)</f>
        <v>227680</v>
      </c>
      <c r="F35" s="125">
        <f t="shared" si="0"/>
        <v>123.05164623732625</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v>185028</v>
      </c>
      <c r="E37" s="94">
        <v>227680</v>
      </c>
      <c r="F37" s="125">
        <f t="shared" si="0"/>
        <v>123.05164623732625</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93856</v>
      </c>
      <c r="E42" s="97">
        <f>E43+E46+E50+E57+E61+E67+E68+E73+E81</f>
        <v>1702790</v>
      </c>
      <c r="F42" s="125">
        <f t="shared" si="0"/>
        <v>1814.2580122741222</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93856</v>
      </c>
      <c r="E61" s="97">
        <f>SUM(E62:E66)</f>
        <v>1702790</v>
      </c>
      <c r="F61" s="125">
        <f t="shared" si="0"/>
        <v>1814.2580122741222</v>
      </c>
    </row>
    <row r="62" spans="1:6" s="3" customFormat="1" x14ac:dyDescent="0.2">
      <c r="A62" s="132" t="s">
        <v>2247</v>
      </c>
      <c r="B62" s="105" t="s">
        <v>2248</v>
      </c>
      <c r="C62" s="303">
        <v>51</v>
      </c>
      <c r="D62" s="94">
        <v>93856</v>
      </c>
      <c r="E62" s="94">
        <v>1702790</v>
      </c>
      <c r="F62" s="125">
        <f t="shared" si="0"/>
        <v>1814.2580122741222</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2868247</v>
      </c>
      <c r="E89" s="97">
        <f>SUM(E90:E95)</f>
        <v>3771589</v>
      </c>
      <c r="F89" s="125">
        <f t="shared" si="1"/>
        <v>131.49456793644342</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v>733802</v>
      </c>
      <c r="E91" s="94">
        <v>2303834</v>
      </c>
      <c r="F91" s="125">
        <f t="shared" si="1"/>
        <v>313.95853377341575</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v>2134445</v>
      </c>
      <c r="E95" s="94">
        <v>1467755</v>
      </c>
      <c r="F95" s="125">
        <f t="shared" si="1"/>
        <v>68.765182518172168</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252218</v>
      </c>
      <c r="E114" s="97">
        <f>SUM(E115:E120)</f>
        <v>273000</v>
      </c>
      <c r="F114" s="125">
        <f t="shared" si="1"/>
        <v>108.23969740462616</v>
      </c>
    </row>
    <row r="115" spans="1:6" s="3" customFormat="1" x14ac:dyDescent="0.2">
      <c r="A115" s="132" t="s">
        <v>681</v>
      </c>
      <c r="B115" s="105" t="s">
        <v>682</v>
      </c>
      <c r="C115" s="303">
        <v>104</v>
      </c>
      <c r="D115" s="94">
        <v>203218</v>
      </c>
      <c r="E115" s="94">
        <v>209000</v>
      </c>
      <c r="F115" s="125">
        <f t="shared" si="1"/>
        <v>102.8452204037044</v>
      </c>
    </row>
    <row r="116" spans="1:6" s="3" customFormat="1" x14ac:dyDescent="0.2">
      <c r="A116" s="132" t="s">
        <v>683</v>
      </c>
      <c r="B116" s="105" t="s">
        <v>684</v>
      </c>
      <c r="C116" s="303">
        <v>105</v>
      </c>
      <c r="D116" s="94">
        <v>24000</v>
      </c>
      <c r="E116" s="94">
        <v>34000</v>
      </c>
      <c r="F116" s="125">
        <f t="shared" si="1"/>
        <v>141.66666666666669</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v>25000</v>
      </c>
      <c r="E118" s="94">
        <v>30000</v>
      </c>
      <c r="F118" s="125">
        <f t="shared" si="1"/>
        <v>120</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128340</v>
      </c>
      <c r="E121" s="97">
        <f>E122+E125+E128+E129+SUM(E132:E135)</f>
        <v>286632</v>
      </c>
      <c r="F121" s="125">
        <f t="shared" si="1"/>
        <v>223.33800841514727</v>
      </c>
    </row>
    <row r="122" spans="1:6" s="3" customFormat="1" x14ac:dyDescent="0.2">
      <c r="A122" s="132" t="s">
        <v>2919</v>
      </c>
      <c r="B122" s="105" t="s">
        <v>3973</v>
      </c>
      <c r="C122" s="303">
        <v>111</v>
      </c>
      <c r="D122" s="97">
        <f>SUM(D123:D124)</f>
        <v>83340</v>
      </c>
      <c r="E122" s="97">
        <f>SUM(E123:E124)</f>
        <v>211632</v>
      </c>
      <c r="F122" s="125">
        <f t="shared" si="1"/>
        <v>253.93808495320377</v>
      </c>
    </row>
    <row r="123" spans="1:6" s="3" customFormat="1" x14ac:dyDescent="0.2">
      <c r="A123" s="132" t="s">
        <v>2920</v>
      </c>
      <c r="B123" s="105" t="s">
        <v>835</v>
      </c>
      <c r="C123" s="303">
        <v>112</v>
      </c>
      <c r="D123" s="94">
        <v>58340</v>
      </c>
      <c r="E123" s="94">
        <v>180050</v>
      </c>
      <c r="F123" s="125">
        <f t="shared" si="1"/>
        <v>308.62187178608156</v>
      </c>
    </row>
    <row r="124" spans="1:6" s="3" customFormat="1" x14ac:dyDescent="0.2">
      <c r="A124" s="132" t="s">
        <v>2921</v>
      </c>
      <c r="B124" s="105" t="s">
        <v>836</v>
      </c>
      <c r="C124" s="303">
        <v>113</v>
      </c>
      <c r="D124" s="94">
        <v>25000</v>
      </c>
      <c r="E124" s="94">
        <v>31582</v>
      </c>
      <c r="F124" s="125">
        <f t="shared" si="1"/>
        <v>126.328</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45000</v>
      </c>
      <c r="E129" s="97">
        <f>SUM(E130:E131)</f>
        <v>75000</v>
      </c>
      <c r="F129" s="125">
        <f t="shared" si="1"/>
        <v>166.66666666666669</v>
      </c>
    </row>
    <row r="130" spans="1:6" s="3" customFormat="1" x14ac:dyDescent="0.2">
      <c r="A130" s="132" t="s">
        <v>3248</v>
      </c>
      <c r="B130" s="105" t="s">
        <v>3207</v>
      </c>
      <c r="C130" s="303">
        <v>119</v>
      </c>
      <c r="D130" s="94">
        <v>45000</v>
      </c>
      <c r="E130" s="94">
        <v>75000</v>
      </c>
      <c r="F130" s="125">
        <f t="shared" si="1"/>
        <v>166.66666666666669</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152100</v>
      </c>
      <c r="E136" s="97">
        <f>E137+E140+SUM(E141:E147)</f>
        <v>224200</v>
      </c>
      <c r="F136" s="125">
        <f t="shared" si="1"/>
        <v>147.40302432610125</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v>152100</v>
      </c>
      <c r="E145" s="94">
        <v>224200</v>
      </c>
      <c r="F145" s="125">
        <f t="shared" si="2"/>
        <v>147.40302432610125</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5280576</v>
      </c>
      <c r="E148" s="107">
        <f>E12+E29+E35+E42+E82+E89+E96+E114+E121+E136</f>
        <v>8114112</v>
      </c>
      <c r="F148" s="126">
        <f t="shared" si="2"/>
        <v>153.65960077082502</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MARICA MARIĆ</v>
      </c>
      <c r="B151" s="291"/>
      <c r="D151" s="293"/>
      <c r="E151" s="293"/>
      <c r="F151" s="291"/>
      <c r="G151" s="307"/>
    </row>
    <row r="152" spans="1:7" s="292" customFormat="1" ht="15" customHeight="1" x14ac:dyDescent="0.2">
      <c r="A152" s="291" t="str">
        <f>IF(RefStr!H27="","Telefon za kontakt: _________________","Telefon za kontakt: " &amp; RefStr!H27)</f>
        <v>Telefon za kontakt: 034/257-123</v>
      </c>
      <c r="B152" s="291"/>
      <c r="E152" s="291"/>
      <c r="F152" s="291"/>
      <c r="G152" s="307"/>
    </row>
    <row r="153" spans="1:7" s="292" customFormat="1" ht="15" customHeight="1" x14ac:dyDescent="0.2">
      <c r="A153" s="291" t="str">
        <f>IF(RefStr!H33="","Odgovorna osoba: _____________________________","Odgovorna osoba: " &amp; RefStr!H33)</f>
        <v>Odgovorna osoba: IVICA KOVAČEVIĆ, dipl.ing.</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8" activePane="bottomLeft" state="frozen"/>
      <selection pane="bottomLeft" activeCell="E26" sqref="E26"/>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32512</v>
      </c>
      <c r="C4" s="450"/>
      <c r="D4" s="430">
        <f>SUM(Skriveni!G1424:G1467)</f>
        <v>7272.34</v>
      </c>
      <c r="E4" s="431"/>
    </row>
    <row r="5" spans="1:6" ht="15" customHeight="1" x14ac:dyDescent="0.2">
      <c r="B5" s="428" t="str">
        <f>"Naziv: "&amp;IF(RefStr!B10&lt;&gt;"",RefStr!B10,"_______________________________________")</f>
        <v>Naziv: OPĆINA JAKŠIĆ</v>
      </c>
      <c r="C5" s="450"/>
      <c r="D5" s="432" t="s">
        <v>7</v>
      </c>
      <c r="E5" s="432"/>
    </row>
    <row r="6" spans="1:6" ht="15" customHeight="1" x14ac:dyDescent="0.2">
      <c r="A6" s="24"/>
      <c r="B6" s="426" t="str">
        <f xml:space="preserve"> "Razina: " &amp; RefStr!B16 &amp; ", Razdjel: " &amp; TEXT(INT(VALUE(RefStr!B20)), "000")</f>
        <v>Razina: 22, Razdjel: 000</v>
      </c>
      <c r="C6" s="427"/>
      <c r="D6" s="427"/>
      <c r="E6" s="427"/>
      <c r="F6" s="427"/>
    </row>
    <row r="7" spans="1:6" ht="15" customHeight="1" x14ac:dyDescent="0.2">
      <c r="A7" s="24"/>
      <c r="B7" s="426" t="str">
        <f>"Djelatnost: " &amp; RefStr!B18 &amp; " " &amp; RefStr!C18</f>
        <v>Djelatnost: 8411 Opće djelatnosti javne uprave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61630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61630</v>
      </c>
    </row>
    <row r="30" spans="1:5" s="3" customFormat="1" ht="14.1" customHeight="1" x14ac:dyDescent="0.2">
      <c r="A30" s="301" t="s">
        <v>1215</v>
      </c>
      <c r="B30" s="302" t="s">
        <v>3068</v>
      </c>
      <c r="C30" s="303">
        <v>19</v>
      </c>
      <c r="D30" s="97">
        <f>SUM(D31:D36)</f>
        <v>0</v>
      </c>
      <c r="E30" s="134">
        <f>SUM(E31:E36)</f>
        <v>61630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v>61630</v>
      </c>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MARICA MARIĆ</v>
      </c>
      <c r="B59" s="291"/>
      <c r="D59" s="293"/>
      <c r="E59" s="293"/>
      <c r="F59" s="291"/>
      <c r="G59" s="307"/>
    </row>
    <row r="60" spans="1:7" s="292" customFormat="1" ht="15" customHeight="1" x14ac:dyDescent="0.2">
      <c r="A60" s="291" t="str">
        <f>IF(RefStr!H27="","Telefon za kontakt: _________________","Telefon za kontakt: " &amp; RefStr!H27)</f>
        <v>Telefon za kontakt: 034/257-123</v>
      </c>
      <c r="B60" s="291"/>
      <c r="F60" s="291"/>
      <c r="G60" s="307"/>
    </row>
    <row r="61" spans="1:7" s="292" customFormat="1" ht="15" customHeight="1" x14ac:dyDescent="0.2">
      <c r="A61" s="291" t="str">
        <f>IF(RefStr!H33="","Odgovorna osoba: _____________________________","Odgovorna osoba: " &amp; RefStr!H33)</f>
        <v>Odgovorna osoba: IVICA KOVAČEVIĆ, dipl.ing.</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5" activePane="bottomLeft" state="frozen"/>
      <selection pane="bottomLeft" activeCell="D99" sqref="D99"/>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32512</v>
      </c>
      <c r="C4" s="430">
        <f>SUM(Skriveni!G1468:G1561)</f>
        <v>468261.83999999997</v>
      </c>
      <c r="D4" s="431"/>
    </row>
    <row r="5" spans="1:5" s="23" customFormat="1" ht="15" customHeight="1" x14ac:dyDescent="0.2">
      <c r="B5" s="98" t="str">
        <f>"Naziv: "&amp;IF(RefStr!B10&lt;&gt;"",RefStr!B10,"_______________________________________")</f>
        <v>Naziv: OPĆINA JAKŠIĆ</v>
      </c>
      <c r="C5" s="432" t="s">
        <v>7</v>
      </c>
      <c r="D5" s="432"/>
    </row>
    <row r="6" spans="1:5" s="23" customFormat="1" ht="15" customHeight="1" x14ac:dyDescent="0.2">
      <c r="A6" s="24"/>
      <c r="B6" s="426" t="str">
        <f xml:space="preserve"> "Razina: " &amp; RefStr!B16 &amp; ", Razdjel: " &amp; TEXT(INT(VALUE(RefStr!B20)), "000")</f>
        <v>Razina: 22, Razdjel: 000</v>
      </c>
      <c r="C6" s="457"/>
      <c r="D6" s="457"/>
      <c r="E6" s="285"/>
    </row>
    <row r="7" spans="1:5" s="23" customFormat="1" ht="15" customHeight="1" x14ac:dyDescent="0.2">
      <c r="A7" s="24"/>
      <c r="B7" s="426" t="str">
        <f>"Djelatnost: " &amp; RefStr!B18 &amp; " " &amp; RefStr!C18</f>
        <v>Djelatnost: 8411 Opće djelatnosti javne uprave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117165</v>
      </c>
    </row>
    <row r="13" spans="1:5" s="2" customFormat="1" x14ac:dyDescent="0.2">
      <c r="A13" s="270"/>
      <c r="B13" s="271" t="s">
        <v>2062</v>
      </c>
      <c r="C13" s="264">
        <v>2</v>
      </c>
      <c r="D13" s="140">
        <f>D14+D15+D23+D24</f>
        <v>6731435</v>
      </c>
    </row>
    <row r="14" spans="1:5" s="2" customFormat="1" x14ac:dyDescent="0.2">
      <c r="A14" s="270"/>
      <c r="B14" s="271" t="s">
        <v>4041</v>
      </c>
      <c r="C14" s="264">
        <v>3</v>
      </c>
      <c r="D14" s="141"/>
    </row>
    <row r="15" spans="1:5" s="2" customFormat="1" x14ac:dyDescent="0.2">
      <c r="A15" s="270" t="s">
        <v>1181</v>
      </c>
      <c r="B15" s="271" t="s">
        <v>3078</v>
      </c>
      <c r="C15" s="264">
        <v>4</v>
      </c>
      <c r="D15" s="140">
        <f>SUM(D16:D22)</f>
        <v>3020415</v>
      </c>
    </row>
    <row r="16" spans="1:5" s="2" customFormat="1" x14ac:dyDescent="0.2">
      <c r="A16" s="272" t="s">
        <v>1182</v>
      </c>
      <c r="B16" s="273" t="s">
        <v>1183</v>
      </c>
      <c r="C16" s="264">
        <v>5</v>
      </c>
      <c r="D16" s="141">
        <v>778622</v>
      </c>
    </row>
    <row r="17" spans="1:4" s="2" customFormat="1" x14ac:dyDescent="0.2">
      <c r="A17" s="272" t="s">
        <v>1184</v>
      </c>
      <c r="B17" s="273" t="s">
        <v>1185</v>
      </c>
      <c r="C17" s="264">
        <v>6</v>
      </c>
      <c r="D17" s="141">
        <v>2203417</v>
      </c>
    </row>
    <row r="18" spans="1:4" s="2" customFormat="1" x14ac:dyDescent="0.2">
      <c r="A18" s="272" t="s">
        <v>1186</v>
      </c>
      <c r="B18" s="273" t="s">
        <v>1187</v>
      </c>
      <c r="C18" s="264">
        <v>7</v>
      </c>
      <c r="D18" s="141">
        <v>11376</v>
      </c>
    </row>
    <row r="19" spans="1:4" s="2" customFormat="1" x14ac:dyDescent="0.2">
      <c r="A19" s="272" t="s">
        <v>1188</v>
      </c>
      <c r="B19" s="273" t="s">
        <v>1189</v>
      </c>
      <c r="C19" s="264">
        <v>8</v>
      </c>
      <c r="D19" s="141">
        <v>8035</v>
      </c>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18965</v>
      </c>
    </row>
    <row r="23" spans="1:4" s="2" customFormat="1" x14ac:dyDescent="0.2">
      <c r="A23" s="270" t="s">
        <v>3033</v>
      </c>
      <c r="B23" s="271" t="s">
        <v>3034</v>
      </c>
      <c r="C23" s="264">
        <v>12</v>
      </c>
      <c r="D23" s="141">
        <v>3711020</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6815731</v>
      </c>
    </row>
    <row r="31" spans="1:4" s="2" customFormat="1" x14ac:dyDescent="0.2">
      <c r="A31" s="272"/>
      <c r="B31" s="271" t="s">
        <v>4041</v>
      </c>
      <c r="C31" s="264">
        <v>20</v>
      </c>
      <c r="D31" s="141"/>
    </row>
    <row r="32" spans="1:4" s="2" customFormat="1" x14ac:dyDescent="0.2">
      <c r="A32" s="270" t="s">
        <v>1181</v>
      </c>
      <c r="B32" s="271" t="s">
        <v>3081</v>
      </c>
      <c r="C32" s="264">
        <v>21</v>
      </c>
      <c r="D32" s="140">
        <f>SUM(D33:D39)</f>
        <v>3104711</v>
      </c>
    </row>
    <row r="33" spans="1:4" s="2" customFormat="1" x14ac:dyDescent="0.2">
      <c r="A33" s="272" t="s">
        <v>1182</v>
      </c>
      <c r="B33" s="273" t="s">
        <v>1183</v>
      </c>
      <c r="C33" s="264">
        <v>22</v>
      </c>
      <c r="D33" s="141">
        <v>778622</v>
      </c>
    </row>
    <row r="34" spans="1:4" s="2" customFormat="1" x14ac:dyDescent="0.2">
      <c r="A34" s="272" t="s">
        <v>1184</v>
      </c>
      <c r="B34" s="273" t="s">
        <v>1185</v>
      </c>
      <c r="C34" s="264">
        <v>23</v>
      </c>
      <c r="D34" s="141">
        <v>2188355</v>
      </c>
    </row>
    <row r="35" spans="1:4" s="2" customFormat="1" x14ac:dyDescent="0.2">
      <c r="A35" s="272" t="s">
        <v>1186</v>
      </c>
      <c r="B35" s="273" t="s">
        <v>1187</v>
      </c>
      <c r="C35" s="264">
        <v>24</v>
      </c>
      <c r="D35" s="141">
        <v>11376</v>
      </c>
    </row>
    <row r="36" spans="1:4" s="2" customFormat="1" x14ac:dyDescent="0.2">
      <c r="A36" s="272" t="s">
        <v>1188</v>
      </c>
      <c r="B36" s="273" t="s">
        <v>1189</v>
      </c>
      <c r="C36" s="264">
        <v>25</v>
      </c>
      <c r="D36" s="141">
        <v>8035</v>
      </c>
    </row>
    <row r="37" spans="1:4" s="2" customFormat="1" x14ac:dyDescent="0.2">
      <c r="A37" s="272" t="s">
        <v>1190</v>
      </c>
      <c r="B37" s="273" t="s">
        <v>1191</v>
      </c>
      <c r="C37" s="264">
        <v>26</v>
      </c>
      <c r="D37" s="141"/>
    </row>
    <row r="38" spans="1:4" s="2" customFormat="1" x14ac:dyDescent="0.2">
      <c r="A38" s="272" t="s">
        <v>1192</v>
      </c>
      <c r="B38" s="273" t="s">
        <v>2983</v>
      </c>
      <c r="C38" s="264">
        <v>27</v>
      </c>
      <c r="D38" s="141">
        <v>99358</v>
      </c>
    </row>
    <row r="39" spans="1:4" s="2" customFormat="1" x14ac:dyDescent="0.2">
      <c r="A39" s="272" t="s">
        <v>1193</v>
      </c>
      <c r="B39" s="273" t="s">
        <v>3032</v>
      </c>
      <c r="C39" s="264">
        <v>28</v>
      </c>
      <c r="D39" s="141">
        <v>18965</v>
      </c>
    </row>
    <row r="40" spans="1:4" s="2" customFormat="1" x14ac:dyDescent="0.2">
      <c r="A40" s="275" t="s">
        <v>3033</v>
      </c>
      <c r="B40" s="271" t="s">
        <v>3034</v>
      </c>
      <c r="C40" s="264">
        <v>29</v>
      </c>
      <c r="D40" s="141">
        <v>3711020</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32869</v>
      </c>
    </row>
    <row r="48" spans="1:4" s="2" customFormat="1" x14ac:dyDescent="0.2">
      <c r="A48" s="278"/>
      <c r="B48" s="271" t="s">
        <v>3084</v>
      </c>
      <c r="C48" s="264">
        <v>37</v>
      </c>
      <c r="D48" s="140">
        <f>D49+D54+D90+D95</f>
        <v>24930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24930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24930</v>
      </c>
    </row>
    <row r="61" spans="1:4" s="2" customFormat="1" x14ac:dyDescent="0.2">
      <c r="A61" s="272"/>
      <c r="B61" s="273" t="s">
        <v>1568</v>
      </c>
      <c r="C61" s="264">
        <v>50</v>
      </c>
      <c r="D61" s="141">
        <v>10170</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v>14760</v>
      </c>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7939</v>
      </c>
    </row>
    <row r="102" spans="1:5" s="2" customFormat="1" x14ac:dyDescent="0.2">
      <c r="A102" s="272"/>
      <c r="B102" s="280" t="s">
        <v>4041</v>
      </c>
      <c r="C102" s="264">
        <v>91</v>
      </c>
      <c r="D102" s="141"/>
    </row>
    <row r="103" spans="1:5" s="2" customFormat="1" x14ac:dyDescent="0.2">
      <c r="A103" s="272" t="s">
        <v>1181</v>
      </c>
      <c r="B103" s="280" t="s">
        <v>1365</v>
      </c>
      <c r="C103" s="264">
        <v>92</v>
      </c>
      <c r="D103" s="141">
        <v>7939</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MARICA MARIĆ</v>
      </c>
      <c r="B109" s="291"/>
      <c r="C109" s="293"/>
      <c r="D109" s="293"/>
      <c r="E109" s="291"/>
    </row>
    <row r="110" spans="1:5" s="292" customFormat="1" ht="15" customHeight="1" x14ac:dyDescent="0.2">
      <c r="A110" s="291" t="str">
        <f>IF(RefStr!H27="","Telefon za kontakt: _________________","Telefon za kontakt: " &amp; RefStr!H27)</f>
        <v>Telefon za kontakt: 034/257-123</v>
      </c>
      <c r="B110" s="291"/>
      <c r="E110" s="291"/>
    </row>
    <row r="111" spans="1:5" s="292" customFormat="1" ht="15" customHeight="1" x14ac:dyDescent="0.2">
      <c r="A111" s="291" t="str">
        <f>IF(RefStr!H33="","Odgovorna osoba: _____________________________","Odgovorna osoba: " &amp; RefStr!H33)</f>
        <v>Odgovorna osoba: IVICA KOVAČEVIĆ, dipl.ing.</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74"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22</v>
      </c>
      <c r="J3" s="243" t="str">
        <f>RefStr!B25</f>
        <v>DA</v>
      </c>
      <c r="K3" s="239" t="str">
        <f>RefStr!B29</f>
        <v>DA</v>
      </c>
      <c r="L3" s="239" t="str">
        <f>RefStr!B31</f>
        <v>DA</v>
      </c>
      <c r="M3" s="239" t="str">
        <f>RefStr!B27</f>
        <v>DA</v>
      </c>
      <c r="N3" s="239" t="str">
        <f>RefStr!B33</f>
        <v>DA</v>
      </c>
      <c r="O3" s="239">
        <f>RefStr!B6</f>
        <v>32512</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4</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Provjera</v>
      </c>
      <c r="C203" s="176" t="s">
        <v>165</v>
      </c>
      <c r="E203" s="237">
        <v>0</v>
      </c>
      <c r="F203" s="237">
        <f t="shared" si="14"/>
        <v>1</v>
      </c>
      <c r="L203" s="235">
        <f>IF(AND(PRRAS!D127&gt;0,SUM(PRRAS!D698:'PRRAS'!D700)=0),1,0)</f>
        <v>1</v>
      </c>
      <c r="M203" s="235">
        <f>IF(AND(PRRAS!E127&gt;0,SUM(PRRAS!E698:'PRRAS'!E700)=0),1,0)</f>
        <v>1</v>
      </c>
      <c r="U203" s="237">
        <v>35931</v>
      </c>
    </row>
    <row r="204" spans="1:21" ht="30" customHeight="1" x14ac:dyDescent="0.2">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1</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Provjera</v>
      </c>
      <c r="C213" s="176" t="s">
        <v>930</v>
      </c>
      <c r="E213" s="237">
        <v>0</v>
      </c>
      <c r="F213" s="237">
        <f t="shared" si="14"/>
        <v>1</v>
      </c>
      <c r="L213" s="235">
        <f>IF(AND(PRRAS!D270&gt;0,PRRAS!D799=0),1,0)</f>
        <v>1</v>
      </c>
      <c r="M213" s="235">
        <f>IF(AND(PRRAS!E270&gt;0,PRRAS!E799=0),1,0)</f>
        <v>1</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2019-02-13T13:03:56Z</cp:lastPrinted>
  <dcterms:created xsi:type="dcterms:W3CDTF">2001-11-21T09:32:18Z</dcterms:created>
  <dcterms:modified xsi:type="dcterms:W3CDTF">2019-02-21T12:21:34Z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